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0965" activeTab="0"/>
  </bookViews>
  <sheets>
    <sheet name="入力項目" sheetId="1" r:id="rId1"/>
    <sheet name="税額比較表" sheetId="2" r:id="rId2"/>
    <sheet name="ワークシート（法人）" sheetId="3" r:id="rId3"/>
    <sheet name="ワークシート（個人）" sheetId="4" r:id="rId4"/>
    <sheet name="計算資料" sheetId="5" r:id="rId5"/>
  </sheets>
  <definedNames>
    <definedName name="_xlnm.Print_Area" localSheetId="3">'ワークシート（個人）'!$A$1:$U$54</definedName>
    <definedName name="_xlnm.Print_Area" localSheetId="1">'税額比較表'!$A$1:$G$26</definedName>
  </definedNames>
  <calcPr fullCalcOnLoad="1"/>
</workbook>
</file>

<file path=xl/sharedStrings.xml><?xml version="1.0" encoding="utf-8"?>
<sst xmlns="http://schemas.openxmlformats.org/spreadsheetml/2006/main" count="255" uniqueCount="161">
  <si>
    <t>所得控除</t>
  </si>
  <si>
    <t>社会保険診療収入</t>
  </si>
  <si>
    <t>社会保険診療収入以外</t>
  </si>
  <si>
    <t>2,500万円以下</t>
  </si>
  <si>
    <t>社会保険診療報酬の額</t>
  </si>
  <si>
    <t>必要経費の額</t>
  </si>
  <si>
    <t>2,500万円超～3,000万円以下</t>
  </si>
  <si>
    <t>3,000万円超～4,000万円以下</t>
  </si>
  <si>
    <t>4,000万円超～5,000万円以下</t>
  </si>
  <si>
    <t>概算経費の額</t>
  </si>
  <si>
    <t>5,000万円超</t>
  </si>
  <si>
    <t>年間収入合計</t>
  </si>
  <si>
    <t>社会保険診療に係る実額経費</t>
  </si>
  <si>
    <t>社会保険診療分以外に係る経費</t>
  </si>
  <si>
    <t>社会保険診療に係る概算経費</t>
  </si>
  <si>
    <t>年間必要経費合計</t>
  </si>
  <si>
    <t>社会保険診療分に係る経費</t>
  </si>
  <si>
    <t>青色申告特別控除額</t>
  </si>
  <si>
    <t>（厳密な会計処理⇒65万円　簡易処理⇒10万円）</t>
  </si>
  <si>
    <t>青色申告特別控除適用額</t>
  </si>
  <si>
    <t>青色申告特別控除</t>
  </si>
  <si>
    <t>青色申告特別控除額の判定</t>
  </si>
  <si>
    <t>概算経費を適用している場合</t>
  </si>
  <si>
    <t>概算経費を適用した場合の青色</t>
  </si>
  <si>
    <t>概算経費を適用していない場合</t>
  </si>
  <si>
    <t>概算経費を適用していない場合の青色</t>
  </si>
  <si>
    <t>医業に係る所得金額</t>
  </si>
  <si>
    <t>社会保険料控除</t>
  </si>
  <si>
    <t>小規模企業共済等掛金控除</t>
  </si>
  <si>
    <t>医療費控除</t>
  </si>
  <si>
    <t>生命保険料控除</t>
  </si>
  <si>
    <t>地震保険料控除</t>
  </si>
  <si>
    <t>寡婦、寡夫控除</t>
  </si>
  <si>
    <t>勤労学生、障害者控除</t>
  </si>
  <si>
    <t>配偶者控除</t>
  </si>
  <si>
    <t>配偶者特別控除</t>
  </si>
  <si>
    <t>扶養控除</t>
  </si>
  <si>
    <t>基礎控除</t>
  </si>
  <si>
    <t>雑損控除</t>
  </si>
  <si>
    <t>寄付金控除</t>
  </si>
  <si>
    <t>所得控除合計</t>
  </si>
  <si>
    <t>（１）個人事業</t>
  </si>
  <si>
    <t>（配当・不動産・事業・利子・給与・総合譲渡・一時・雑）</t>
  </si>
  <si>
    <t>その他の所得金額の合計</t>
  </si>
  <si>
    <t>課税所得金額</t>
  </si>
  <si>
    <t>算出税額</t>
  </si>
  <si>
    <t>195万円以下</t>
  </si>
  <si>
    <t>195万円超～330万円以下</t>
  </si>
  <si>
    <t>330万円超～695万円以下</t>
  </si>
  <si>
    <t>695万円超～900万円以下</t>
  </si>
  <si>
    <t>900万円超～1,800万円以下</t>
  </si>
  <si>
    <t>1,800万円超</t>
  </si>
  <si>
    <t>税額</t>
  </si>
  <si>
    <t>算出所得税額</t>
  </si>
  <si>
    <t>各種税額控除</t>
  </si>
  <si>
    <t>配当控除</t>
  </si>
  <si>
    <t>住宅ローン控除</t>
  </si>
  <si>
    <t>外国税額控除</t>
  </si>
  <si>
    <t>その他税額控除</t>
  </si>
  <si>
    <t>税額控除合計</t>
  </si>
  <si>
    <t>源泉徴収税額</t>
  </si>
  <si>
    <t>申告納税額</t>
  </si>
  <si>
    <t>予定納税額</t>
  </si>
  <si>
    <t>納付税額</t>
  </si>
  <si>
    <t>還付税額</t>
  </si>
  <si>
    <t>申告納税額－予定納税額</t>
  </si>
  <si>
    <t>個人事業　～所得税～</t>
  </si>
  <si>
    <t>～住民税～</t>
  </si>
  <si>
    <t>所得割</t>
  </si>
  <si>
    <t>均等割</t>
  </si>
  <si>
    <t>～事業税～</t>
  </si>
  <si>
    <t>事業主控除額</t>
  </si>
  <si>
    <t>課税標準</t>
  </si>
  <si>
    <t>市町村民税（6%）</t>
  </si>
  <si>
    <t>道府県民税（4%）</t>
  </si>
  <si>
    <t>※留意事項</t>
  </si>
  <si>
    <t>（１）社会保険診療収入</t>
  </si>
  <si>
    <t>（２）・・・自費診療収入、室料差額収入、健康診断料、診断書作成料、労働者災害補償保険法等による診療収入その他付随収入</t>
  </si>
  <si>
    <t>（２）社会保険診療収入以外の収入</t>
  </si>
  <si>
    <t>（４）社会保険診療分以外に係る経費</t>
  </si>
  <si>
    <t>（３）社会保険診療分に係る実額経費</t>
  </si>
  <si>
    <t xml:space="preserve"> 但し、医療法人が支払う理事長報酬についてはこれらの計算に含めないでください。</t>
  </si>
  <si>
    <t>（５）理事長報酬の年額</t>
  </si>
  <si>
    <t>（６）青色申告特別控除額</t>
  </si>
  <si>
    <t>（５）・・・医療法人が理事長に対して支払う、年間の報酬予定額を入力してください。</t>
  </si>
  <si>
    <t>（３）（４）・・・社会保険診療とそれ以外の両方に係る共通経費については、使用薬価・延患者数・診療実日数等の比により按分します。</t>
  </si>
  <si>
    <t>（６）・・・個人事業主が青色申告により申告する場合に、厳密な会計処理により記帳し貸借対照表を添付する場合には「650,000円」、</t>
  </si>
  <si>
    <t>　　　　 簡便な記録の方法及び記載事項によって貸借対照表の添付を省略する場合には「100,000円」と入力してください。</t>
  </si>
  <si>
    <t>（７）その他の所得金額の合計額</t>
  </si>
  <si>
    <t>（７）・・・医業による事業所得以外に、配当所得・不動産所得・給与所得・総合譲渡所得・一時所得・雑所得等がある場合には</t>
  </si>
  <si>
    <t>　　　　 その合計額を入力してください。なお、総合長期譲渡所得及び一時所得については2分の1した後の金額を入力します。</t>
  </si>
  <si>
    <t>（８）社会保険料控除</t>
  </si>
  <si>
    <t>（９）小規模企業共済等掛金控除</t>
  </si>
  <si>
    <t>（１０）生命保険料控除</t>
  </si>
  <si>
    <t>（１１）地震保険料控除</t>
  </si>
  <si>
    <t>（１２）寡婦、寡夫控除</t>
  </si>
  <si>
    <t>（１３）勤労学生、障害者控除</t>
  </si>
  <si>
    <t>（１４）配偶者控除</t>
  </si>
  <si>
    <t>（１５）配偶者特別控除</t>
  </si>
  <si>
    <t>（１６）扶養控除</t>
  </si>
  <si>
    <t>（１７）雑損控除</t>
  </si>
  <si>
    <t>（１８）医療費控除</t>
  </si>
  <si>
    <t>（１９）寄付金控除</t>
  </si>
  <si>
    <t>（２０）配当控除</t>
  </si>
  <si>
    <t>（２１）住宅ローン控除</t>
  </si>
  <si>
    <t>（２２）外国税額控除</t>
  </si>
  <si>
    <t>（２３）その他の税額控除</t>
  </si>
  <si>
    <t>（２４）源泉徴収税額</t>
  </si>
  <si>
    <t>（２５）予定納税額</t>
  </si>
  <si>
    <t>（８）～（１９）・・・個人所得金額から控除できる各種所得控除額がある場合には入力してください。</t>
  </si>
  <si>
    <t>　　 個人住民税の計算上控除できる所得控除額については別途右側の欄に入力してください。</t>
  </si>
  <si>
    <t>（２０）～（２３）・・・配当控除・住宅ローン控除など個人所得税から控除できる各種税額控除額がある場合には入力してください。</t>
  </si>
  <si>
    <t>（２４）・・・個人が１歴年間に社会保険診療収入や給与等から源泉徴収された税額がある場合には入力してください。</t>
  </si>
  <si>
    <t>（２５）・・・個人が予定納税により納めた税額がある場合には入力してください。</t>
  </si>
  <si>
    <t>* 印の項目は必ず入力してください。</t>
  </si>
  <si>
    <t>*</t>
  </si>
  <si>
    <t>法人事業税</t>
  </si>
  <si>
    <t>理事長報酬</t>
  </si>
  <si>
    <t>（２）医療法人</t>
  </si>
  <si>
    <t>所得金額</t>
  </si>
  <si>
    <t>800万円以下</t>
  </si>
  <si>
    <t>800万円超</t>
  </si>
  <si>
    <t>法人税額</t>
  </si>
  <si>
    <t>合計</t>
  </si>
  <si>
    <t>法人税額</t>
  </si>
  <si>
    <t>～法人税～</t>
  </si>
  <si>
    <t>～法人事業税～</t>
  </si>
  <si>
    <t>400万円以下</t>
  </si>
  <si>
    <t>法人事業税（所得割）</t>
  </si>
  <si>
    <t>400万円超</t>
  </si>
  <si>
    <t>～法人住民税～</t>
  </si>
  <si>
    <t>法人住民税（法人税割）</t>
  </si>
  <si>
    <t>～個人所得税（給与所得）～</t>
  </si>
  <si>
    <t>理事長報酬（給与収入）</t>
  </si>
  <si>
    <t>給与所得控除額</t>
  </si>
  <si>
    <t>給与所得</t>
  </si>
  <si>
    <t>給与収入金額</t>
  </si>
  <si>
    <t>162.5万円以下</t>
  </si>
  <si>
    <t>162.5万円超～180万円以下</t>
  </si>
  <si>
    <t>180万円超～360万円以下</t>
  </si>
  <si>
    <t>360万円超～660万円以下</t>
  </si>
  <si>
    <t>660万円超～1,000万円以下</t>
  </si>
  <si>
    <t>1,000万円超</t>
  </si>
  <si>
    <t>～個人住民税（給与所得）～</t>
  </si>
  <si>
    <t>給与所得（理事長報酬）</t>
  </si>
  <si>
    <t>（１）個人事業の場合の税負担</t>
  </si>
  <si>
    <t>①所得税</t>
  </si>
  <si>
    <t>②住民税</t>
  </si>
  <si>
    <t>③事業税</t>
  </si>
  <si>
    <t>　　　　 医業に係る所得のみで判定する場合には入力する必要はありません。</t>
  </si>
  <si>
    <t>Total</t>
  </si>
  <si>
    <t>①法人税</t>
  </si>
  <si>
    <t>②法人事業税</t>
  </si>
  <si>
    <t>③法人住民税</t>
  </si>
  <si>
    <t>⑤個人住民税</t>
  </si>
  <si>
    <t>④個人所得税</t>
  </si>
  <si>
    <t>（２）医療法人の場合の税負担</t>
  </si>
  <si>
    <t>（３）判定</t>
  </si>
  <si>
    <t>※このＥＸＣＥＬシートは計算結果を保証するものではありません。使用する場合は自己責任でお願いします。</t>
  </si>
  <si>
    <t>住民税の所得控除</t>
  </si>
  <si>
    <t>（１）・・・健康保険法、国民健康保険法、生活保護法、介護保険法等の規定に基づく診療収入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</si>
</sst>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quot;人&quot;"/>
    <numFmt numFmtId="178" formatCode="0&quot;ヶ&quot;&quot;月&quot;"/>
  </numFmts>
  <fonts count="14">
    <font>
      <sz val="11"/>
      <name val="ＭＳ Ｐゴシック"/>
      <family val="0"/>
    </font>
    <font>
      <b/>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u val="single"/>
      <sz val="11"/>
      <name val="ＭＳ Ｐゴシック"/>
      <family val="3"/>
    </font>
    <font>
      <u val="single"/>
      <sz val="11"/>
      <name val="ＭＳ Ｐゴシック"/>
      <family val="3"/>
    </font>
    <font>
      <b/>
      <u val="single"/>
      <sz val="14"/>
      <name val="ＭＳ Ｐゴシック"/>
      <family val="3"/>
    </font>
    <font>
      <b/>
      <sz val="14"/>
      <name val="ＭＳ Ｐゴシック"/>
      <family val="3"/>
    </font>
    <font>
      <b/>
      <sz val="16"/>
      <name val="ＭＳ Ｐゴシック"/>
      <family val="3"/>
    </font>
    <font>
      <b/>
      <sz val="16"/>
      <color indexed="10"/>
      <name val="ＭＳ Ｐゴシック"/>
      <family val="3"/>
    </font>
    <font>
      <b/>
      <u val="single"/>
      <sz val="18"/>
      <name val="ＭＳ Ｐゴシック"/>
      <family val="3"/>
    </font>
    <font>
      <b/>
      <sz val="14"/>
      <color indexed="12"/>
      <name val="ＭＳ Ｐゴシック"/>
      <family val="3"/>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s>
  <borders count="45">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dotted"/>
      <bottom style="dotted"/>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dashed"/>
    </border>
    <border>
      <left style="thin"/>
      <right style="thin"/>
      <top style="thin"/>
      <bottom style="thin"/>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60">
    <xf numFmtId="0" fontId="0" fillId="0" borderId="0" xfId="0" applyAlignment="1">
      <alignment/>
    </xf>
    <xf numFmtId="38" fontId="0" fillId="0" borderId="0" xfId="17" applyAlignment="1">
      <alignment/>
    </xf>
    <xf numFmtId="0" fontId="0" fillId="2" borderId="1" xfId="0" applyFill="1" applyBorder="1" applyAlignment="1">
      <alignment/>
    </xf>
    <xf numFmtId="38" fontId="0" fillId="2" borderId="1" xfId="17" applyFill="1" applyBorder="1" applyAlignment="1">
      <alignment/>
    </xf>
    <xf numFmtId="0" fontId="0" fillId="2" borderId="2" xfId="0" applyFill="1" applyBorder="1" applyAlignment="1">
      <alignment/>
    </xf>
    <xf numFmtId="0" fontId="0" fillId="2" borderId="0" xfId="0" applyFill="1" applyBorder="1" applyAlignment="1">
      <alignment/>
    </xf>
    <xf numFmtId="38" fontId="0" fillId="2" borderId="0" xfId="17" applyFill="1" applyBorder="1" applyAlignment="1">
      <alignment/>
    </xf>
    <xf numFmtId="0" fontId="0" fillId="2" borderId="3" xfId="0" applyFill="1" applyBorder="1" applyAlignment="1">
      <alignment/>
    </xf>
    <xf numFmtId="0" fontId="1" fillId="2" borderId="0" xfId="0" applyFont="1" applyFill="1" applyBorder="1" applyAlignment="1">
      <alignment/>
    </xf>
    <xf numFmtId="0" fontId="0" fillId="2" borderId="4" xfId="0" applyFill="1" applyBorder="1" applyAlignment="1">
      <alignment/>
    </xf>
    <xf numFmtId="38" fontId="0" fillId="2" borderId="4" xfId="17" applyFill="1" applyBorder="1" applyAlignment="1">
      <alignment/>
    </xf>
    <xf numFmtId="0" fontId="0" fillId="2" borderId="5" xfId="0" applyFill="1" applyBorder="1" applyAlignment="1">
      <alignment/>
    </xf>
    <xf numFmtId="0" fontId="0" fillId="0" borderId="0" xfId="0" applyFill="1" applyBorder="1" applyAlignment="1">
      <alignment/>
    </xf>
    <xf numFmtId="38" fontId="0" fillId="0" borderId="0" xfId="17" applyFill="1" applyBorder="1" applyAlignment="1">
      <alignment/>
    </xf>
    <xf numFmtId="38" fontId="0" fillId="3" borderId="6" xfId="17" applyFill="1" applyBorder="1" applyAlignment="1" applyProtection="1">
      <alignment/>
      <protection locked="0"/>
    </xf>
    <xf numFmtId="38" fontId="0" fillId="3" borderId="7" xfId="17" applyFill="1" applyBorder="1" applyAlignment="1" applyProtection="1">
      <alignment/>
      <protection locked="0"/>
    </xf>
    <xf numFmtId="38" fontId="0" fillId="3" borderId="8" xfId="17" applyFill="1" applyBorder="1" applyAlignment="1" applyProtection="1">
      <alignment/>
      <protection locked="0"/>
    </xf>
    <xf numFmtId="38" fontId="0" fillId="3" borderId="9" xfId="17" applyFill="1" applyBorder="1" applyAlignment="1" applyProtection="1">
      <alignment/>
      <protection locked="0"/>
    </xf>
    <xf numFmtId="0" fontId="0" fillId="0" borderId="0" xfId="0" applyAlignment="1">
      <alignment horizontal="right"/>
    </xf>
    <xf numFmtId="0" fontId="0" fillId="0" borderId="0" xfId="0" applyBorder="1" applyAlignment="1">
      <alignment/>
    </xf>
    <xf numFmtId="38" fontId="0" fillId="0" borderId="0" xfId="17" applyBorder="1" applyAlignment="1">
      <alignment/>
    </xf>
    <xf numFmtId="0" fontId="0" fillId="2" borderId="10" xfId="0" applyFill="1" applyBorder="1" applyAlignment="1">
      <alignment/>
    </xf>
    <xf numFmtId="0" fontId="0" fillId="2" borderId="11" xfId="0" applyFill="1" applyBorder="1" applyAlignment="1">
      <alignment/>
    </xf>
    <xf numFmtId="38" fontId="0" fillId="2" borderId="11" xfId="17"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38" fontId="0" fillId="2" borderId="16" xfId="17" applyFill="1" applyBorder="1" applyAlignment="1">
      <alignment/>
    </xf>
    <xf numFmtId="0" fontId="0" fillId="2" borderId="17" xfId="0" applyFill="1" applyBorder="1" applyAlignment="1">
      <alignment/>
    </xf>
    <xf numFmtId="0" fontId="0" fillId="2" borderId="18" xfId="0" applyFill="1" applyBorder="1" applyAlignment="1">
      <alignment horizontal="right"/>
    </xf>
    <xf numFmtId="0" fontId="0" fillId="2" borderId="19" xfId="0" applyFill="1" applyBorder="1" applyAlignment="1">
      <alignment horizontal="right"/>
    </xf>
    <xf numFmtId="0" fontId="1" fillId="2" borderId="19" xfId="0" applyFont="1" applyFill="1" applyBorder="1" applyAlignment="1">
      <alignment horizontal="right"/>
    </xf>
    <xf numFmtId="0" fontId="0" fillId="2" borderId="20" xfId="0" applyFill="1" applyBorder="1" applyAlignment="1">
      <alignment horizontal="right"/>
    </xf>
    <xf numFmtId="38" fontId="9" fillId="0" borderId="0" xfId="17" applyFont="1" applyBorder="1" applyAlignment="1">
      <alignment/>
    </xf>
    <xf numFmtId="38" fontId="11" fillId="0" borderId="0" xfId="17" applyFont="1" applyBorder="1" applyAlignment="1">
      <alignment/>
    </xf>
    <xf numFmtId="0" fontId="0" fillId="4" borderId="18" xfId="0" applyFill="1" applyBorder="1" applyAlignment="1" applyProtection="1">
      <alignment/>
      <protection locked="0"/>
    </xf>
    <xf numFmtId="0" fontId="0" fillId="4" borderId="1" xfId="0" applyFill="1" applyBorder="1" applyAlignment="1" applyProtection="1">
      <alignment/>
      <protection locked="0"/>
    </xf>
    <xf numFmtId="38" fontId="0" fillId="4" borderId="1" xfId="17" applyFill="1" applyBorder="1" applyAlignment="1" applyProtection="1">
      <alignment/>
      <protection locked="0"/>
    </xf>
    <xf numFmtId="0" fontId="0" fillId="4" borderId="2" xfId="0" applyFill="1" applyBorder="1" applyAlignment="1" applyProtection="1">
      <alignment/>
      <protection locked="0"/>
    </xf>
    <xf numFmtId="0" fontId="0" fillId="4" borderId="19" xfId="0" applyFill="1" applyBorder="1" applyAlignment="1" applyProtection="1">
      <alignment/>
      <protection locked="0"/>
    </xf>
    <xf numFmtId="0" fontId="6" fillId="4" borderId="0" xfId="0" applyFont="1" applyFill="1" applyBorder="1" applyAlignment="1" applyProtection="1">
      <alignment/>
      <protection locked="0"/>
    </xf>
    <xf numFmtId="0" fontId="0" fillId="4" borderId="0" xfId="0" applyFill="1" applyBorder="1" applyAlignment="1" applyProtection="1">
      <alignment/>
      <protection locked="0"/>
    </xf>
    <xf numFmtId="38" fontId="0" fillId="4" borderId="0" xfId="17" applyFill="1" applyBorder="1" applyAlignment="1" applyProtection="1">
      <alignment/>
      <protection locked="0"/>
    </xf>
    <xf numFmtId="0" fontId="0" fillId="4" borderId="3" xfId="0" applyFill="1" applyBorder="1" applyAlignment="1" applyProtection="1">
      <alignment/>
      <protection locked="0"/>
    </xf>
    <xf numFmtId="0" fontId="0" fillId="4" borderId="20" xfId="0" applyFill="1" applyBorder="1" applyAlignment="1" applyProtection="1">
      <alignment/>
      <protection locked="0"/>
    </xf>
    <xf numFmtId="0" fontId="0" fillId="4" borderId="4" xfId="0" applyFill="1" applyBorder="1" applyAlignment="1" applyProtection="1">
      <alignment/>
      <protection locked="0"/>
    </xf>
    <xf numFmtId="38" fontId="0" fillId="4" borderId="4" xfId="17" applyFill="1" applyBorder="1" applyAlignment="1" applyProtection="1">
      <alignment/>
      <protection locked="0"/>
    </xf>
    <xf numFmtId="0" fontId="0" fillId="4" borderId="5" xfId="0" applyFill="1" applyBorder="1" applyAlignment="1" applyProtection="1">
      <alignment/>
      <protection locked="0"/>
    </xf>
    <xf numFmtId="0" fontId="0" fillId="2" borderId="0" xfId="0" applyFill="1" applyBorder="1" applyAlignment="1" applyProtection="1">
      <alignment/>
      <protection/>
    </xf>
    <xf numFmtId="38" fontId="0" fillId="2" borderId="0" xfId="17" applyFill="1" applyBorder="1" applyAlignment="1" applyProtection="1">
      <alignment/>
      <protection/>
    </xf>
    <xf numFmtId="38" fontId="1" fillId="2" borderId="0" xfId="17" applyFont="1" applyFill="1" applyBorder="1" applyAlignment="1" applyProtection="1">
      <alignment/>
      <protection/>
    </xf>
    <xf numFmtId="0" fontId="0" fillId="2" borderId="21" xfId="0" applyFill="1" applyBorder="1" applyAlignment="1" applyProtection="1">
      <alignment/>
      <protection/>
    </xf>
    <xf numFmtId="0" fontId="0" fillId="2" borderId="18" xfId="0" applyFill="1" applyBorder="1" applyAlignment="1" applyProtection="1">
      <alignment/>
      <protection hidden="1"/>
    </xf>
    <xf numFmtId="0" fontId="0" fillId="2" borderId="1" xfId="0" applyFill="1" applyBorder="1" applyAlignment="1" applyProtection="1">
      <alignment/>
      <protection hidden="1"/>
    </xf>
    <xf numFmtId="38" fontId="0" fillId="2" borderId="1" xfId="17" applyFill="1" applyBorder="1" applyAlignment="1" applyProtection="1">
      <alignment/>
      <protection hidden="1"/>
    </xf>
    <xf numFmtId="0" fontId="0" fillId="2" borderId="2" xfId="0" applyFill="1" applyBorder="1" applyAlignment="1" applyProtection="1">
      <alignment/>
      <protection hidden="1"/>
    </xf>
    <xf numFmtId="0" fontId="0" fillId="2" borderId="19" xfId="0" applyFill="1" applyBorder="1" applyAlignment="1" applyProtection="1">
      <alignment/>
      <protection hidden="1"/>
    </xf>
    <xf numFmtId="0" fontId="12" fillId="5" borderId="0" xfId="0" applyFont="1" applyFill="1" applyBorder="1" applyAlignment="1" applyProtection="1">
      <alignment/>
      <protection hidden="1"/>
    </xf>
    <xf numFmtId="0" fontId="0" fillId="5" borderId="0" xfId="0" applyFill="1" applyBorder="1" applyAlignment="1" applyProtection="1">
      <alignment/>
      <protection hidden="1"/>
    </xf>
    <xf numFmtId="38" fontId="0" fillId="5" borderId="0" xfId="17" applyFill="1" applyBorder="1" applyAlignment="1" applyProtection="1">
      <alignment/>
      <protection hidden="1"/>
    </xf>
    <xf numFmtId="0" fontId="0" fillId="2" borderId="3" xfId="0" applyFill="1" applyBorder="1" applyAlignment="1" applyProtection="1">
      <alignment/>
      <protection hidden="1"/>
    </xf>
    <xf numFmtId="38" fontId="9" fillId="5" borderId="16" xfId="17" applyFont="1" applyFill="1" applyBorder="1" applyAlignment="1" applyProtection="1">
      <alignment/>
      <protection hidden="1"/>
    </xf>
    <xf numFmtId="38" fontId="9" fillId="5" borderId="22" xfId="17" applyFont="1" applyFill="1" applyBorder="1" applyAlignment="1" applyProtection="1">
      <alignment/>
      <protection hidden="1"/>
    </xf>
    <xf numFmtId="38" fontId="11" fillId="5" borderId="23" xfId="17" applyFont="1" applyFill="1" applyBorder="1" applyAlignment="1" applyProtection="1">
      <alignment/>
      <protection hidden="1"/>
    </xf>
    <xf numFmtId="0" fontId="10" fillId="5" borderId="0" xfId="0" applyFont="1" applyFill="1" applyBorder="1" applyAlignment="1" applyProtection="1">
      <alignment horizontal="center"/>
      <protection hidden="1"/>
    </xf>
    <xf numFmtId="38" fontId="11" fillId="5" borderId="0" xfId="17" applyFont="1" applyFill="1" applyBorder="1" applyAlignment="1" applyProtection="1">
      <alignment/>
      <protection hidden="1"/>
    </xf>
    <xf numFmtId="0" fontId="0" fillId="2" borderId="0" xfId="0" applyFill="1" applyBorder="1" applyAlignment="1" applyProtection="1">
      <alignment/>
      <protection hidden="1"/>
    </xf>
    <xf numFmtId="38" fontId="0" fillId="2" borderId="0" xfId="17" applyFill="1" applyBorder="1" applyAlignment="1" applyProtection="1">
      <alignment/>
      <protection hidden="1"/>
    </xf>
    <xf numFmtId="0" fontId="12" fillId="6" borderId="0" xfId="0" applyFont="1" applyFill="1" applyBorder="1" applyAlignment="1" applyProtection="1">
      <alignment/>
      <protection hidden="1"/>
    </xf>
    <xf numFmtId="0" fontId="0" fillId="6" borderId="0" xfId="0" applyFill="1" applyBorder="1" applyAlignment="1" applyProtection="1">
      <alignment/>
      <protection hidden="1"/>
    </xf>
    <xf numFmtId="38" fontId="0" fillId="6" borderId="0" xfId="17" applyFill="1" applyBorder="1" applyAlignment="1" applyProtection="1">
      <alignment/>
      <protection hidden="1"/>
    </xf>
    <xf numFmtId="38" fontId="9" fillId="6" borderId="16" xfId="17" applyFont="1" applyFill="1" applyBorder="1" applyAlignment="1" applyProtection="1">
      <alignment/>
      <protection hidden="1"/>
    </xf>
    <xf numFmtId="38" fontId="9" fillId="6" borderId="22" xfId="17" applyFont="1" applyFill="1" applyBorder="1" applyAlignment="1" applyProtection="1">
      <alignment/>
      <protection hidden="1"/>
    </xf>
    <xf numFmtId="38" fontId="11" fillId="6" borderId="23" xfId="17" applyFont="1" applyFill="1" applyBorder="1" applyAlignment="1" applyProtection="1">
      <alignment/>
      <protection hidden="1"/>
    </xf>
    <xf numFmtId="0" fontId="10" fillId="6" borderId="0" xfId="0" applyFont="1" applyFill="1" applyBorder="1" applyAlignment="1" applyProtection="1">
      <alignment horizontal="center"/>
      <protection hidden="1"/>
    </xf>
    <xf numFmtId="38" fontId="11" fillId="6" borderId="0" xfId="17" applyFont="1" applyFill="1" applyBorder="1" applyAlignment="1" applyProtection="1">
      <alignment/>
      <protection hidden="1"/>
    </xf>
    <xf numFmtId="0" fontId="12" fillId="4" borderId="0" xfId="0" applyFont="1" applyFill="1" applyBorder="1" applyAlignment="1" applyProtection="1">
      <alignment/>
      <protection hidden="1"/>
    </xf>
    <xf numFmtId="0" fontId="0" fillId="4" borderId="0" xfId="0" applyFill="1" applyBorder="1" applyAlignment="1" applyProtection="1">
      <alignment/>
      <protection hidden="1"/>
    </xf>
    <xf numFmtId="38" fontId="0" fillId="4" borderId="0" xfId="17" applyFill="1" applyBorder="1" applyAlignment="1" applyProtection="1">
      <alignment/>
      <protection hidden="1"/>
    </xf>
    <xf numFmtId="0" fontId="13" fillId="4" borderId="0" xfId="0" applyFont="1" applyFill="1" applyBorder="1" applyAlignment="1" applyProtection="1">
      <alignment horizontal="center"/>
      <protection hidden="1"/>
    </xf>
    <xf numFmtId="0" fontId="13" fillId="2" borderId="3" xfId="0" applyFont="1" applyFill="1" applyBorder="1" applyAlignment="1" applyProtection="1">
      <alignment horizontal="center"/>
      <protection hidden="1"/>
    </xf>
    <xf numFmtId="38" fontId="9" fillId="4" borderId="0" xfId="17" applyFont="1" applyFill="1" applyBorder="1" applyAlignment="1" applyProtection="1">
      <alignment/>
      <protection hidden="1"/>
    </xf>
    <xf numFmtId="0" fontId="0" fillId="2" borderId="20" xfId="0" applyFill="1" applyBorder="1" applyAlignment="1" applyProtection="1">
      <alignment/>
      <protection hidden="1"/>
    </xf>
    <xf numFmtId="0" fontId="0" fillId="2" borderId="4" xfId="0" applyFill="1" applyBorder="1" applyAlignment="1" applyProtection="1">
      <alignment/>
      <protection hidden="1"/>
    </xf>
    <xf numFmtId="38" fontId="9" fillId="2" borderId="4" xfId="17" applyFont="1" applyFill="1" applyBorder="1" applyAlignment="1" applyProtection="1">
      <alignment/>
      <protection hidden="1"/>
    </xf>
    <xf numFmtId="0" fontId="0" fillId="2" borderId="5" xfId="0" applyFill="1" applyBorder="1" applyAlignment="1" applyProtection="1">
      <alignment/>
      <protection hidden="1"/>
    </xf>
    <xf numFmtId="0" fontId="8" fillId="2" borderId="0" xfId="0" applyFont="1" applyFill="1" applyBorder="1" applyAlignment="1" applyProtection="1">
      <alignment/>
      <protection hidden="1"/>
    </xf>
    <xf numFmtId="0" fontId="1" fillId="2" borderId="0" xfId="0" applyFont="1" applyFill="1" applyBorder="1" applyAlignment="1" applyProtection="1">
      <alignment/>
      <protection hidden="1"/>
    </xf>
    <xf numFmtId="0" fontId="0" fillId="2" borderId="24" xfId="0" applyFill="1" applyBorder="1" applyAlignment="1" applyProtection="1">
      <alignment/>
      <protection hidden="1"/>
    </xf>
    <xf numFmtId="0" fontId="1" fillId="2" borderId="24" xfId="0" applyFont="1" applyFill="1" applyBorder="1" applyAlignment="1" applyProtection="1">
      <alignment/>
      <protection hidden="1"/>
    </xf>
    <xf numFmtId="38" fontId="5" fillId="2" borderId="24" xfId="17" applyFont="1" applyFill="1" applyBorder="1" applyAlignment="1" applyProtection="1">
      <alignment/>
      <protection hidden="1"/>
    </xf>
    <xf numFmtId="38" fontId="0" fillId="2" borderId="24" xfId="17" applyFill="1" applyBorder="1" applyAlignment="1" applyProtection="1">
      <alignment/>
      <protection hidden="1"/>
    </xf>
    <xf numFmtId="38" fontId="5" fillId="2" borderId="0" xfId="17" applyFont="1" applyFill="1" applyBorder="1" applyAlignment="1" applyProtection="1">
      <alignment/>
      <protection hidden="1"/>
    </xf>
    <xf numFmtId="38" fontId="5" fillId="7" borderId="6" xfId="17" applyFont="1" applyFill="1" applyBorder="1" applyAlignment="1" applyProtection="1">
      <alignment/>
      <protection hidden="1"/>
    </xf>
    <xf numFmtId="0" fontId="7" fillId="2" borderId="0" xfId="0" applyFont="1" applyFill="1" applyBorder="1" applyAlignment="1" applyProtection="1">
      <alignment/>
      <protection hidden="1"/>
    </xf>
    <xf numFmtId="38" fontId="0" fillId="2" borderId="4" xfId="17" applyFill="1" applyBorder="1" applyAlignment="1" applyProtection="1">
      <alignment/>
      <protection hidden="1"/>
    </xf>
    <xf numFmtId="38" fontId="1" fillId="3" borderId="6" xfId="17" applyFont="1" applyFill="1" applyBorder="1" applyAlignment="1" applyProtection="1">
      <alignment/>
      <protection hidden="1"/>
    </xf>
    <xf numFmtId="38" fontId="1" fillId="2" borderId="0" xfId="17" applyFont="1" applyFill="1" applyBorder="1" applyAlignment="1" applyProtection="1">
      <alignment/>
      <protection hidden="1"/>
    </xf>
    <xf numFmtId="38" fontId="5" fillId="3" borderId="6" xfId="17" applyFont="1" applyFill="1" applyBorder="1" applyAlignment="1" applyProtection="1">
      <alignment/>
      <protection hidden="1"/>
    </xf>
    <xf numFmtId="38" fontId="0" fillId="3" borderId="7" xfId="17" applyFill="1" applyBorder="1" applyAlignment="1" applyProtection="1">
      <alignment/>
      <protection hidden="1"/>
    </xf>
    <xf numFmtId="38" fontId="0" fillId="3" borderId="6" xfId="17" applyFill="1" applyBorder="1" applyAlignment="1" applyProtection="1">
      <alignment/>
      <protection hidden="1"/>
    </xf>
    <xf numFmtId="38" fontId="0" fillId="3" borderId="8" xfId="17" applyFill="1" applyBorder="1" applyAlignment="1" applyProtection="1">
      <alignment/>
      <protection hidden="1"/>
    </xf>
    <xf numFmtId="38" fontId="0" fillId="3" borderId="9" xfId="17" applyFill="1" applyBorder="1" applyAlignment="1" applyProtection="1">
      <alignment/>
      <protection hidden="1"/>
    </xf>
    <xf numFmtId="0" fontId="0" fillId="0" borderId="0" xfId="0" applyAlignment="1" applyProtection="1">
      <alignment/>
      <protection locked="0"/>
    </xf>
    <xf numFmtId="38" fontId="0" fillId="0" borderId="0" xfId="17" applyAlignment="1" applyProtection="1">
      <alignment/>
      <protection locked="0"/>
    </xf>
    <xf numFmtId="38" fontId="0" fillId="4" borderId="0" xfId="17" applyFont="1" applyFill="1" applyBorder="1" applyAlignment="1" applyProtection="1">
      <alignment/>
      <protection locked="0"/>
    </xf>
    <xf numFmtId="38" fontId="0" fillId="2" borderId="0" xfId="17" applyFont="1" applyFill="1" applyBorder="1" applyAlignment="1" applyProtection="1">
      <alignment/>
      <protection hidden="1"/>
    </xf>
    <xf numFmtId="38" fontId="5" fillId="8" borderId="6" xfId="17" applyFont="1" applyFill="1" applyBorder="1" applyAlignment="1" applyProtection="1">
      <alignment/>
      <protection hidden="1"/>
    </xf>
    <xf numFmtId="0" fontId="0" fillId="0" borderId="0" xfId="0" applyAlignment="1" applyProtection="1">
      <alignment/>
      <protection hidden="1"/>
    </xf>
    <xf numFmtId="38" fontId="0" fillId="0" borderId="0" xfId="17" applyAlignment="1" applyProtection="1">
      <alignment/>
      <protection hidden="1"/>
    </xf>
    <xf numFmtId="38" fontId="1" fillId="5" borderId="25" xfId="17" applyFont="1" applyFill="1" applyBorder="1" applyAlignment="1" applyProtection="1">
      <alignment/>
      <protection hidden="1"/>
    </xf>
    <xf numFmtId="0" fontId="1" fillId="5" borderId="25" xfId="0" applyFont="1" applyFill="1" applyBorder="1" applyAlignment="1" applyProtection="1">
      <alignment horizontal="center"/>
      <protection hidden="1"/>
    </xf>
    <xf numFmtId="38" fontId="1" fillId="5" borderId="25" xfId="17" applyFont="1" applyFill="1" applyBorder="1" applyAlignment="1" applyProtection="1">
      <alignment horizontal="center"/>
      <protection hidden="1"/>
    </xf>
    <xf numFmtId="38" fontId="0" fillId="0" borderId="25" xfId="17" applyBorder="1" applyAlignment="1" applyProtection="1">
      <alignment/>
      <protection hidden="1"/>
    </xf>
    <xf numFmtId="0" fontId="0" fillId="0" borderId="25" xfId="0" applyBorder="1" applyAlignment="1" applyProtection="1">
      <alignment/>
      <protection hidden="1"/>
    </xf>
    <xf numFmtId="0" fontId="0" fillId="0" borderId="25" xfId="0" applyBorder="1" applyAlignment="1" applyProtection="1">
      <alignment horizontal="right"/>
      <protection hidden="1"/>
    </xf>
    <xf numFmtId="38" fontId="0" fillId="0" borderId="26" xfId="17" applyBorder="1" applyAlignment="1" applyProtection="1">
      <alignment/>
      <protection hidden="1"/>
    </xf>
    <xf numFmtId="38" fontId="0" fillId="0" borderId="27" xfId="17" applyBorder="1" applyAlignment="1" applyProtection="1">
      <alignment/>
      <protection hidden="1"/>
    </xf>
    <xf numFmtId="38" fontId="0" fillId="0" borderId="28" xfId="17" applyBorder="1" applyAlignment="1" applyProtection="1">
      <alignment/>
      <protection hidden="1"/>
    </xf>
    <xf numFmtId="38" fontId="0" fillId="0" borderId="29" xfId="17" applyBorder="1" applyAlignment="1" applyProtection="1">
      <alignment/>
      <protection hidden="1"/>
    </xf>
    <xf numFmtId="38" fontId="1" fillId="0" borderId="30" xfId="17" applyFont="1" applyBorder="1" applyAlignment="1" applyProtection="1">
      <alignment/>
      <protection hidden="1"/>
    </xf>
    <xf numFmtId="0" fontId="9" fillId="0" borderId="0" xfId="0" applyFont="1" applyBorder="1" applyAlignment="1">
      <alignment horizontal="left"/>
    </xf>
    <xf numFmtId="0" fontId="10" fillId="0" borderId="0" xfId="0" applyFont="1" applyBorder="1" applyAlignment="1">
      <alignment horizontal="center"/>
    </xf>
    <xf numFmtId="0" fontId="13" fillId="7" borderId="31" xfId="0" applyFont="1" applyFill="1" applyBorder="1" applyAlignment="1" applyProtection="1">
      <alignment horizontal="center"/>
      <protection hidden="1"/>
    </xf>
    <xf numFmtId="0" fontId="13" fillId="7" borderId="32" xfId="0" applyFont="1" applyFill="1" applyBorder="1" applyAlignment="1" applyProtection="1">
      <alignment horizontal="center"/>
      <protection hidden="1"/>
    </xf>
    <xf numFmtId="0" fontId="13" fillId="7" borderId="33" xfId="0" applyFont="1" applyFill="1" applyBorder="1" applyAlignment="1" applyProtection="1">
      <alignment horizontal="center"/>
      <protection hidden="1"/>
    </xf>
    <xf numFmtId="0" fontId="9" fillId="4" borderId="0" xfId="0" applyFont="1" applyFill="1" applyBorder="1" applyAlignment="1" applyProtection="1">
      <alignment horizontal="left"/>
      <protection hidden="1"/>
    </xf>
    <xf numFmtId="0" fontId="9" fillId="2" borderId="4" xfId="0" applyFont="1" applyFill="1" applyBorder="1" applyAlignment="1" applyProtection="1">
      <alignment horizontal="left"/>
      <protection hidden="1"/>
    </xf>
    <xf numFmtId="0" fontId="9" fillId="6" borderId="16" xfId="0" applyFont="1" applyFill="1" applyBorder="1" applyAlignment="1" applyProtection="1">
      <alignment horizontal="left"/>
      <protection hidden="1"/>
    </xf>
    <xf numFmtId="0" fontId="9" fillId="6" borderId="22" xfId="0" applyFont="1" applyFill="1" applyBorder="1" applyAlignment="1" applyProtection="1">
      <alignment horizontal="left"/>
      <protection hidden="1"/>
    </xf>
    <xf numFmtId="0" fontId="10" fillId="6" borderId="23" xfId="0" applyFont="1" applyFill="1" applyBorder="1" applyAlignment="1" applyProtection="1">
      <alignment horizontal="center"/>
      <protection hidden="1"/>
    </xf>
    <xf numFmtId="0" fontId="9" fillId="5" borderId="16" xfId="0" applyFont="1" applyFill="1" applyBorder="1" applyAlignment="1" applyProtection="1">
      <alignment horizontal="left"/>
      <protection hidden="1"/>
    </xf>
    <xf numFmtId="0" fontId="9" fillId="5" borderId="22" xfId="0" applyFont="1" applyFill="1" applyBorder="1" applyAlignment="1" applyProtection="1">
      <alignment horizontal="left"/>
      <protection hidden="1"/>
    </xf>
    <xf numFmtId="0" fontId="10" fillId="5" borderId="23" xfId="0" applyFont="1" applyFill="1" applyBorder="1" applyAlignment="1" applyProtection="1">
      <alignment horizontal="center"/>
      <protection hidden="1"/>
    </xf>
    <xf numFmtId="0" fontId="0" fillId="0" borderId="25" xfId="0" applyBorder="1" applyAlignment="1" applyProtection="1">
      <alignment horizontal="center"/>
      <protection hidden="1"/>
    </xf>
    <xf numFmtId="0" fontId="0" fillId="0" borderId="34" xfId="0" applyBorder="1" applyAlignment="1" applyProtection="1">
      <alignment horizontal="right"/>
      <protection hidden="1"/>
    </xf>
    <xf numFmtId="0" fontId="0" fillId="0" borderId="22" xfId="0" applyBorder="1" applyAlignment="1" applyProtection="1">
      <alignment horizontal="right"/>
      <protection hidden="1"/>
    </xf>
    <xf numFmtId="0" fontId="0" fillId="0" borderId="35" xfId="0" applyBorder="1" applyAlignment="1" applyProtection="1">
      <alignment horizontal="right"/>
      <protection hidden="1"/>
    </xf>
    <xf numFmtId="0" fontId="1" fillId="5" borderId="25" xfId="0" applyFont="1" applyFill="1" applyBorder="1" applyAlignment="1" applyProtection="1">
      <alignment horizontal="center"/>
      <protection hidden="1"/>
    </xf>
    <xf numFmtId="0" fontId="0" fillId="0" borderId="34"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36" xfId="0" applyBorder="1" applyAlignment="1" applyProtection="1">
      <alignment horizontal="left"/>
      <protection hidden="1"/>
    </xf>
    <xf numFmtId="0" fontId="0" fillId="0" borderId="37" xfId="0" applyBorder="1" applyAlignment="1" applyProtection="1">
      <alignment horizontal="left"/>
      <protection hidden="1"/>
    </xf>
    <xf numFmtId="0" fontId="0" fillId="0" borderId="38" xfId="0" applyBorder="1" applyAlignment="1" applyProtection="1">
      <alignment horizontal="left"/>
      <protection hidden="1"/>
    </xf>
    <xf numFmtId="0" fontId="0" fillId="0" borderId="39" xfId="0" applyBorder="1" applyAlignment="1" applyProtection="1">
      <alignment horizontal="center"/>
      <protection hidden="1"/>
    </xf>
    <xf numFmtId="0" fontId="0" fillId="0" borderId="40"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44" xfId="0" applyBorder="1" applyAlignment="1" applyProtection="1">
      <alignment horizontal="left"/>
      <protection hidden="1"/>
    </xf>
    <xf numFmtId="0" fontId="0" fillId="0" borderId="42" xfId="0" applyBorder="1" applyAlignment="1" applyProtection="1">
      <alignment horizontal="left"/>
      <protection hidden="1"/>
    </xf>
    <xf numFmtId="0" fontId="0" fillId="0" borderId="43" xfId="0" applyBorder="1" applyAlignment="1" applyProtection="1">
      <alignment horizontal="left"/>
      <protection hidden="1"/>
    </xf>
    <xf numFmtId="0" fontId="1" fillId="5" borderId="34" xfId="0" applyFont="1" applyFill="1" applyBorder="1" applyAlignment="1" applyProtection="1">
      <alignment horizontal="center"/>
      <protection hidden="1"/>
    </xf>
    <xf numFmtId="0" fontId="1" fillId="5" borderId="22" xfId="0" applyFont="1" applyFill="1" applyBorder="1" applyAlignment="1" applyProtection="1">
      <alignment horizontal="center"/>
      <protection hidden="1"/>
    </xf>
    <xf numFmtId="0" fontId="1" fillId="5" borderId="35" xfId="0" applyFont="1" applyFill="1" applyBorder="1" applyAlignment="1" applyProtection="1">
      <alignment horizontal="center"/>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49</xdr:row>
      <xdr:rowOff>0</xdr:rowOff>
    </xdr:to>
    <xdr:sp>
      <xdr:nvSpPr>
        <xdr:cNvPr id="1" name="Rectangle 1"/>
        <xdr:cNvSpPr>
          <a:spLocks/>
        </xdr:cNvSpPr>
      </xdr:nvSpPr>
      <xdr:spPr>
        <a:xfrm>
          <a:off x="0" y="0"/>
          <a:ext cx="10134600" cy="865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26</xdr:row>
      <xdr:rowOff>0</xdr:rowOff>
    </xdr:to>
    <xdr:sp>
      <xdr:nvSpPr>
        <xdr:cNvPr id="1" name="Rectangle 1"/>
        <xdr:cNvSpPr>
          <a:spLocks/>
        </xdr:cNvSpPr>
      </xdr:nvSpPr>
      <xdr:spPr>
        <a:xfrm>
          <a:off x="0" y="0"/>
          <a:ext cx="5886450" cy="5800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7</xdr:col>
      <xdr:colOff>0</xdr:colOff>
      <xdr:row>26</xdr:row>
      <xdr:rowOff>0</xdr:rowOff>
    </xdr:to>
    <xdr:sp>
      <xdr:nvSpPr>
        <xdr:cNvPr id="2" name="Rectangle 3"/>
        <xdr:cNvSpPr>
          <a:spLocks/>
        </xdr:cNvSpPr>
      </xdr:nvSpPr>
      <xdr:spPr>
        <a:xfrm>
          <a:off x="0" y="0"/>
          <a:ext cx="5886450" cy="5800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9"/>
  <sheetViews>
    <sheetView tabSelected="1" zoomScale="80" zoomScaleNormal="80" workbookViewId="0" topLeftCell="A1">
      <selection activeCell="P23" sqref="P23"/>
    </sheetView>
  </sheetViews>
  <sheetFormatPr defaultColWidth="9.00390625" defaultRowHeight="13.5"/>
  <cols>
    <col min="1" max="1" width="9.00390625" style="18" customWidth="1"/>
    <col min="8" max="8" width="17.00390625" style="1" customWidth="1"/>
    <col min="10" max="10" width="17.00390625" style="1" customWidth="1"/>
  </cols>
  <sheetData>
    <row r="1" spans="1:13" ht="13.5">
      <c r="A1" s="31"/>
      <c r="B1" s="2"/>
      <c r="C1" s="2"/>
      <c r="D1" s="2"/>
      <c r="E1" s="2"/>
      <c r="F1" s="2"/>
      <c r="G1" s="2"/>
      <c r="H1" s="3"/>
      <c r="I1" s="2"/>
      <c r="J1" s="3"/>
      <c r="K1" s="2"/>
      <c r="L1" s="2"/>
      <c r="M1" s="4"/>
    </row>
    <row r="2" spans="1:13" ht="14.25" thickBot="1">
      <c r="A2" s="32"/>
      <c r="B2" s="5"/>
      <c r="C2" s="5"/>
      <c r="D2" s="5"/>
      <c r="E2" s="5"/>
      <c r="F2" s="5"/>
      <c r="G2" s="5"/>
      <c r="H2" s="6"/>
      <c r="I2" s="5"/>
      <c r="J2" s="6"/>
      <c r="K2" s="5"/>
      <c r="L2" s="5"/>
      <c r="M2" s="7"/>
    </row>
    <row r="3" spans="1:13" ht="14.25" thickBot="1">
      <c r="A3" s="33" t="s">
        <v>115</v>
      </c>
      <c r="B3" s="8" t="s">
        <v>76</v>
      </c>
      <c r="C3" s="5"/>
      <c r="D3" s="5"/>
      <c r="E3" s="5"/>
      <c r="F3" s="5"/>
      <c r="G3" s="5"/>
      <c r="H3" s="14"/>
      <c r="I3" s="50"/>
      <c r="J3" s="51"/>
      <c r="K3" s="5"/>
      <c r="L3" s="5"/>
      <c r="M3" s="7"/>
    </row>
    <row r="4" spans="1:13" ht="14.25" thickBot="1">
      <c r="A4" s="33" t="s">
        <v>115</v>
      </c>
      <c r="B4" s="8" t="s">
        <v>78</v>
      </c>
      <c r="C4" s="5"/>
      <c r="D4" s="5"/>
      <c r="E4" s="5"/>
      <c r="F4" s="5"/>
      <c r="G4" s="5"/>
      <c r="H4" s="14"/>
      <c r="I4" s="50"/>
      <c r="J4" s="51"/>
      <c r="K4" s="5"/>
      <c r="L4" s="5"/>
      <c r="M4" s="7"/>
    </row>
    <row r="5" spans="1:13" ht="14.25" thickBot="1">
      <c r="A5" s="33" t="s">
        <v>115</v>
      </c>
      <c r="B5" s="8" t="s">
        <v>80</v>
      </c>
      <c r="C5" s="5"/>
      <c r="D5" s="5"/>
      <c r="E5" s="5"/>
      <c r="F5" s="5"/>
      <c r="G5" s="5"/>
      <c r="H5" s="14"/>
      <c r="I5" s="50"/>
      <c r="J5" s="51"/>
      <c r="K5" s="5"/>
      <c r="L5" s="5"/>
      <c r="M5" s="7"/>
    </row>
    <row r="6" spans="1:13" ht="14.25" thickBot="1">
      <c r="A6" s="33" t="s">
        <v>115</v>
      </c>
      <c r="B6" s="8" t="s">
        <v>79</v>
      </c>
      <c r="C6" s="5"/>
      <c r="D6" s="5"/>
      <c r="E6" s="5"/>
      <c r="F6" s="5"/>
      <c r="G6" s="5"/>
      <c r="H6" s="17"/>
      <c r="I6" s="50"/>
      <c r="J6" s="51"/>
      <c r="K6" s="5"/>
      <c r="L6" s="5"/>
      <c r="M6" s="7"/>
    </row>
    <row r="7" spans="1:13" ht="14.25" thickBot="1">
      <c r="A7" s="33" t="s">
        <v>115</v>
      </c>
      <c r="B7" s="8" t="s">
        <v>82</v>
      </c>
      <c r="C7" s="5"/>
      <c r="D7" s="5"/>
      <c r="E7" s="5"/>
      <c r="F7" s="5"/>
      <c r="G7" s="5"/>
      <c r="H7" s="14"/>
      <c r="I7" s="50"/>
      <c r="J7" s="51"/>
      <c r="K7" s="5"/>
      <c r="L7" s="5"/>
      <c r="M7" s="7"/>
    </row>
    <row r="8" spans="1:13" ht="14.25" thickBot="1">
      <c r="A8" s="33"/>
      <c r="B8" s="8" t="s">
        <v>83</v>
      </c>
      <c r="C8" s="5"/>
      <c r="D8" s="5"/>
      <c r="E8" s="5"/>
      <c r="F8" s="5"/>
      <c r="G8" s="5"/>
      <c r="H8" s="14"/>
      <c r="I8" s="50"/>
      <c r="J8" s="51"/>
      <c r="K8" s="5"/>
      <c r="L8" s="5"/>
      <c r="M8" s="7"/>
    </row>
    <row r="9" spans="1:13" ht="14.25" thickBot="1">
      <c r="A9" s="32"/>
      <c r="B9" s="8" t="s">
        <v>88</v>
      </c>
      <c r="C9" s="5"/>
      <c r="D9" s="5"/>
      <c r="E9" s="5"/>
      <c r="F9" s="5"/>
      <c r="G9" s="5"/>
      <c r="H9" s="14"/>
      <c r="I9" s="50"/>
      <c r="J9" s="52" t="s">
        <v>159</v>
      </c>
      <c r="K9" s="5"/>
      <c r="L9" s="5"/>
      <c r="M9" s="7"/>
    </row>
    <row r="10" spans="1:13" ht="14.25" thickBot="1">
      <c r="A10" s="32"/>
      <c r="B10" s="8" t="s">
        <v>91</v>
      </c>
      <c r="C10" s="5"/>
      <c r="D10" s="5"/>
      <c r="E10" s="5"/>
      <c r="F10" s="5"/>
      <c r="G10" s="5"/>
      <c r="H10" s="15"/>
      <c r="I10" s="53"/>
      <c r="J10" s="15"/>
      <c r="K10" s="5"/>
      <c r="L10" s="5"/>
      <c r="M10" s="7"/>
    </row>
    <row r="11" spans="1:13" ht="14.25" thickBot="1">
      <c r="A11" s="32"/>
      <c r="B11" s="8" t="s">
        <v>92</v>
      </c>
      <c r="C11" s="5"/>
      <c r="D11" s="5"/>
      <c r="E11" s="5"/>
      <c r="F11" s="5"/>
      <c r="G11" s="5"/>
      <c r="H11" s="14"/>
      <c r="I11" s="53"/>
      <c r="J11" s="14"/>
      <c r="K11" s="5"/>
      <c r="L11" s="5"/>
      <c r="M11" s="7"/>
    </row>
    <row r="12" spans="1:13" ht="14.25" thickBot="1">
      <c r="A12" s="32"/>
      <c r="B12" s="8" t="s">
        <v>93</v>
      </c>
      <c r="C12" s="5"/>
      <c r="D12" s="5"/>
      <c r="E12" s="5"/>
      <c r="F12" s="5"/>
      <c r="G12" s="5"/>
      <c r="H12" s="16"/>
      <c r="I12" s="53"/>
      <c r="J12" s="16"/>
      <c r="K12" s="5"/>
      <c r="L12" s="5"/>
      <c r="M12" s="7"/>
    </row>
    <row r="13" spans="1:13" ht="14.25" thickBot="1">
      <c r="A13" s="32"/>
      <c r="B13" s="8" t="s">
        <v>94</v>
      </c>
      <c r="C13" s="5"/>
      <c r="D13" s="5"/>
      <c r="E13" s="5"/>
      <c r="F13" s="5"/>
      <c r="G13" s="5"/>
      <c r="H13" s="14"/>
      <c r="I13" s="53"/>
      <c r="J13" s="14"/>
      <c r="K13" s="5"/>
      <c r="L13" s="5"/>
      <c r="M13" s="7"/>
    </row>
    <row r="14" spans="1:13" ht="14.25" thickBot="1">
      <c r="A14" s="32"/>
      <c r="B14" s="8" t="s">
        <v>95</v>
      </c>
      <c r="C14" s="5"/>
      <c r="D14" s="5"/>
      <c r="E14" s="5"/>
      <c r="F14" s="5"/>
      <c r="G14" s="5"/>
      <c r="H14" s="16"/>
      <c r="I14" s="53"/>
      <c r="J14" s="16"/>
      <c r="K14" s="5"/>
      <c r="L14" s="5"/>
      <c r="M14" s="7"/>
    </row>
    <row r="15" spans="1:13" ht="14.25" thickBot="1">
      <c r="A15" s="32"/>
      <c r="B15" s="8" t="s">
        <v>96</v>
      </c>
      <c r="C15" s="5"/>
      <c r="D15" s="5"/>
      <c r="E15" s="5"/>
      <c r="F15" s="5"/>
      <c r="G15" s="5"/>
      <c r="H15" s="14"/>
      <c r="I15" s="53"/>
      <c r="J15" s="14"/>
      <c r="K15" s="5"/>
      <c r="L15" s="5"/>
      <c r="M15" s="7"/>
    </row>
    <row r="16" spans="1:13" ht="14.25" thickBot="1">
      <c r="A16" s="32"/>
      <c r="B16" s="8" t="s">
        <v>97</v>
      </c>
      <c r="C16" s="5"/>
      <c r="D16" s="5"/>
      <c r="E16" s="5"/>
      <c r="F16" s="5"/>
      <c r="G16" s="5"/>
      <c r="H16" s="16"/>
      <c r="I16" s="53"/>
      <c r="J16" s="16"/>
      <c r="K16" s="5"/>
      <c r="L16" s="5"/>
      <c r="M16" s="7"/>
    </row>
    <row r="17" spans="1:13" ht="14.25" thickBot="1">
      <c r="A17" s="32"/>
      <c r="B17" s="8" t="s">
        <v>98</v>
      </c>
      <c r="C17" s="5"/>
      <c r="D17" s="5"/>
      <c r="E17" s="5"/>
      <c r="F17" s="5"/>
      <c r="G17" s="5"/>
      <c r="H17" s="14"/>
      <c r="I17" s="53"/>
      <c r="J17" s="14"/>
      <c r="K17" s="5"/>
      <c r="L17" s="5"/>
      <c r="M17" s="7"/>
    </row>
    <row r="18" spans="1:13" ht="14.25" thickBot="1">
      <c r="A18" s="32"/>
      <c r="B18" s="8" t="s">
        <v>99</v>
      </c>
      <c r="C18" s="5"/>
      <c r="D18" s="5"/>
      <c r="E18" s="5"/>
      <c r="F18" s="5"/>
      <c r="G18" s="5"/>
      <c r="H18" s="16"/>
      <c r="I18" s="53"/>
      <c r="J18" s="16"/>
      <c r="K18" s="5"/>
      <c r="L18" s="5"/>
      <c r="M18" s="7"/>
    </row>
    <row r="19" spans="1:13" ht="14.25" thickBot="1">
      <c r="A19" s="32"/>
      <c r="B19" s="8" t="s">
        <v>100</v>
      </c>
      <c r="C19" s="5"/>
      <c r="D19" s="5"/>
      <c r="E19" s="5"/>
      <c r="F19" s="5"/>
      <c r="G19" s="5"/>
      <c r="H19" s="14"/>
      <c r="I19" s="53"/>
      <c r="J19" s="14"/>
      <c r="K19" s="5"/>
      <c r="L19" s="5"/>
      <c r="M19" s="7"/>
    </row>
    <row r="20" spans="1:13" ht="14.25" thickBot="1">
      <c r="A20" s="32"/>
      <c r="B20" s="8" t="s">
        <v>101</v>
      </c>
      <c r="C20" s="5"/>
      <c r="D20" s="5"/>
      <c r="E20" s="5"/>
      <c r="F20" s="5"/>
      <c r="G20" s="5"/>
      <c r="H20" s="16"/>
      <c r="I20" s="53"/>
      <c r="J20" s="16"/>
      <c r="K20" s="5"/>
      <c r="L20" s="5"/>
      <c r="M20" s="7"/>
    </row>
    <row r="21" spans="1:13" ht="14.25" thickBot="1">
      <c r="A21" s="32"/>
      <c r="B21" s="8" t="s">
        <v>102</v>
      </c>
      <c r="C21" s="5"/>
      <c r="D21" s="5"/>
      <c r="E21" s="5"/>
      <c r="F21" s="5"/>
      <c r="G21" s="5"/>
      <c r="H21" s="14"/>
      <c r="I21" s="53"/>
      <c r="J21" s="14"/>
      <c r="K21" s="5"/>
      <c r="L21" s="5"/>
      <c r="M21" s="7"/>
    </row>
    <row r="22" spans="1:13" ht="14.25" thickBot="1">
      <c r="A22" s="32"/>
      <c r="B22" s="8" t="s">
        <v>103</v>
      </c>
      <c r="C22" s="5"/>
      <c r="D22" s="5"/>
      <c r="E22" s="5"/>
      <c r="F22" s="5"/>
      <c r="G22" s="5"/>
      <c r="H22" s="16"/>
      <c r="I22" s="50"/>
      <c r="J22" s="51"/>
      <c r="K22" s="5"/>
      <c r="L22" s="5"/>
      <c r="M22" s="7"/>
    </row>
    <row r="23" spans="1:13" ht="14.25" thickBot="1">
      <c r="A23" s="32"/>
      <c r="B23" s="8" t="s">
        <v>104</v>
      </c>
      <c r="C23" s="5"/>
      <c r="D23" s="5"/>
      <c r="E23" s="5"/>
      <c r="F23" s="5"/>
      <c r="G23" s="5"/>
      <c r="H23" s="14"/>
      <c r="I23" s="50"/>
      <c r="J23" s="51"/>
      <c r="K23" s="5"/>
      <c r="L23" s="5"/>
      <c r="M23" s="7"/>
    </row>
    <row r="24" spans="1:13" ht="14.25" thickBot="1">
      <c r="A24" s="32"/>
      <c r="B24" s="8" t="s">
        <v>105</v>
      </c>
      <c r="C24" s="5"/>
      <c r="D24" s="5"/>
      <c r="E24" s="5"/>
      <c r="F24" s="5"/>
      <c r="G24" s="5"/>
      <c r="H24" s="16"/>
      <c r="I24" s="50"/>
      <c r="J24" s="51"/>
      <c r="K24" s="5"/>
      <c r="L24" s="5"/>
      <c r="M24" s="7"/>
    </row>
    <row r="25" spans="1:13" ht="14.25" thickBot="1">
      <c r="A25" s="32"/>
      <c r="B25" s="8" t="s">
        <v>106</v>
      </c>
      <c r="C25" s="5"/>
      <c r="D25" s="5"/>
      <c r="E25" s="5"/>
      <c r="F25" s="5"/>
      <c r="G25" s="5"/>
      <c r="H25" s="14"/>
      <c r="I25" s="50"/>
      <c r="J25" s="51"/>
      <c r="K25" s="5"/>
      <c r="L25" s="5"/>
      <c r="M25" s="7"/>
    </row>
    <row r="26" spans="1:13" ht="14.25" thickBot="1">
      <c r="A26" s="32"/>
      <c r="B26" s="8" t="s">
        <v>107</v>
      </c>
      <c r="C26" s="5"/>
      <c r="D26" s="5"/>
      <c r="E26" s="5"/>
      <c r="F26" s="5"/>
      <c r="G26" s="5"/>
      <c r="H26" s="14"/>
      <c r="I26" s="50"/>
      <c r="J26" s="51"/>
      <c r="K26" s="5"/>
      <c r="L26" s="5"/>
      <c r="M26" s="7"/>
    </row>
    <row r="27" spans="1:13" ht="14.25" thickBot="1">
      <c r="A27" s="32"/>
      <c r="B27" s="8" t="s">
        <v>108</v>
      </c>
      <c r="C27" s="5"/>
      <c r="D27" s="5"/>
      <c r="E27" s="5"/>
      <c r="F27" s="5"/>
      <c r="G27" s="5"/>
      <c r="H27" s="17"/>
      <c r="I27" s="50"/>
      <c r="J27" s="51"/>
      <c r="K27" s="5"/>
      <c r="L27" s="5"/>
      <c r="M27" s="7"/>
    </row>
    <row r="28" spans="1:13" ht="13.5">
      <c r="A28" s="32"/>
      <c r="B28" s="5"/>
      <c r="C28" s="5"/>
      <c r="D28" s="5"/>
      <c r="E28" s="5"/>
      <c r="F28" s="5"/>
      <c r="G28" s="5"/>
      <c r="H28" s="6"/>
      <c r="I28" s="5"/>
      <c r="J28" s="6"/>
      <c r="K28" s="5"/>
      <c r="L28" s="5"/>
      <c r="M28" s="7"/>
    </row>
    <row r="29" spans="1:13" ht="13.5">
      <c r="A29" s="32"/>
      <c r="B29" s="5"/>
      <c r="C29" s="5"/>
      <c r="D29" s="5"/>
      <c r="E29" s="5"/>
      <c r="F29" s="5"/>
      <c r="G29" s="5"/>
      <c r="H29" s="6"/>
      <c r="I29" s="5"/>
      <c r="J29" s="6"/>
      <c r="K29" s="5"/>
      <c r="L29" s="5"/>
      <c r="M29" s="7"/>
    </row>
    <row r="30" spans="1:13" ht="13.5">
      <c r="A30" s="32"/>
      <c r="B30" s="8" t="s">
        <v>114</v>
      </c>
      <c r="C30" s="5"/>
      <c r="D30" s="5"/>
      <c r="E30" s="5"/>
      <c r="F30" s="5"/>
      <c r="G30" s="5"/>
      <c r="H30" s="6"/>
      <c r="I30" s="5"/>
      <c r="J30" s="6"/>
      <c r="K30" s="5"/>
      <c r="L30" s="5"/>
      <c r="M30" s="7"/>
    </row>
    <row r="31" spans="1:13" ht="13.5">
      <c r="A31" s="32"/>
      <c r="B31" s="5" t="s">
        <v>158</v>
      </c>
      <c r="C31" s="5"/>
      <c r="D31" s="5"/>
      <c r="E31" s="5"/>
      <c r="F31" s="5"/>
      <c r="G31" s="5"/>
      <c r="H31" s="6"/>
      <c r="I31" s="5"/>
      <c r="J31" s="6"/>
      <c r="K31" s="5"/>
      <c r="L31" s="5"/>
      <c r="M31" s="7"/>
    </row>
    <row r="32" spans="1:13" ht="13.5">
      <c r="A32" s="32"/>
      <c r="B32" s="5"/>
      <c r="C32" s="5"/>
      <c r="D32" s="5"/>
      <c r="E32" s="5"/>
      <c r="F32" s="5"/>
      <c r="G32" s="5"/>
      <c r="H32" s="6"/>
      <c r="I32" s="5"/>
      <c r="J32" s="6"/>
      <c r="K32" s="5"/>
      <c r="L32" s="5"/>
      <c r="M32" s="7"/>
    </row>
    <row r="33" spans="1:13" ht="13.5">
      <c r="A33" s="32"/>
      <c r="B33" s="21" t="s">
        <v>160</v>
      </c>
      <c r="C33" s="22"/>
      <c r="D33" s="22"/>
      <c r="E33" s="22"/>
      <c r="F33" s="22"/>
      <c r="G33" s="22"/>
      <c r="H33" s="23"/>
      <c r="I33" s="22"/>
      <c r="J33" s="23"/>
      <c r="K33" s="22"/>
      <c r="L33" s="24"/>
      <c r="M33" s="7"/>
    </row>
    <row r="34" spans="1:13" ht="13.5">
      <c r="A34" s="32"/>
      <c r="B34" s="25" t="s">
        <v>77</v>
      </c>
      <c r="C34" s="5"/>
      <c r="D34" s="5"/>
      <c r="E34" s="5"/>
      <c r="F34" s="5"/>
      <c r="G34" s="5"/>
      <c r="H34" s="6"/>
      <c r="I34" s="5"/>
      <c r="J34" s="6"/>
      <c r="K34" s="5"/>
      <c r="L34" s="26"/>
      <c r="M34" s="7"/>
    </row>
    <row r="35" spans="1:13" ht="13.5">
      <c r="A35" s="32"/>
      <c r="B35" s="25" t="s">
        <v>85</v>
      </c>
      <c r="C35" s="5"/>
      <c r="D35" s="5"/>
      <c r="E35" s="5"/>
      <c r="F35" s="5"/>
      <c r="G35" s="5"/>
      <c r="H35" s="6"/>
      <c r="I35" s="5"/>
      <c r="J35" s="6"/>
      <c r="K35" s="5"/>
      <c r="L35" s="26"/>
      <c r="M35" s="7"/>
    </row>
    <row r="36" spans="1:13" ht="13.5">
      <c r="A36" s="32"/>
      <c r="B36" s="25"/>
      <c r="C36" s="5" t="s">
        <v>81</v>
      </c>
      <c r="D36" s="5"/>
      <c r="E36" s="5"/>
      <c r="F36" s="5"/>
      <c r="G36" s="5"/>
      <c r="H36" s="6"/>
      <c r="I36" s="5"/>
      <c r="J36" s="6"/>
      <c r="K36" s="5"/>
      <c r="L36" s="26"/>
      <c r="M36" s="7"/>
    </row>
    <row r="37" spans="1:13" ht="13.5">
      <c r="A37" s="32"/>
      <c r="B37" s="25" t="s">
        <v>84</v>
      </c>
      <c r="C37" s="5"/>
      <c r="D37" s="5"/>
      <c r="E37" s="5"/>
      <c r="F37" s="5"/>
      <c r="G37" s="5"/>
      <c r="H37" s="6"/>
      <c r="I37" s="5"/>
      <c r="J37" s="6"/>
      <c r="K37" s="5"/>
      <c r="L37" s="26"/>
      <c r="M37" s="7"/>
    </row>
    <row r="38" spans="1:13" ht="13.5">
      <c r="A38" s="32"/>
      <c r="B38" s="25" t="s">
        <v>86</v>
      </c>
      <c r="C38" s="5"/>
      <c r="D38" s="5"/>
      <c r="E38" s="5"/>
      <c r="F38" s="5"/>
      <c r="G38" s="5"/>
      <c r="H38" s="6"/>
      <c r="I38" s="5"/>
      <c r="J38" s="6"/>
      <c r="K38" s="5"/>
      <c r="L38" s="26"/>
      <c r="M38" s="7"/>
    </row>
    <row r="39" spans="1:13" ht="13.5">
      <c r="A39" s="32"/>
      <c r="B39" s="25" t="s">
        <v>87</v>
      </c>
      <c r="C39" s="5"/>
      <c r="D39" s="5"/>
      <c r="E39" s="5"/>
      <c r="F39" s="5"/>
      <c r="G39" s="5"/>
      <c r="H39" s="6"/>
      <c r="I39" s="5"/>
      <c r="J39" s="6"/>
      <c r="K39" s="5"/>
      <c r="L39" s="26"/>
      <c r="M39" s="7"/>
    </row>
    <row r="40" spans="1:13" ht="13.5">
      <c r="A40" s="32"/>
      <c r="B40" s="25" t="s">
        <v>89</v>
      </c>
      <c r="C40" s="5"/>
      <c r="D40" s="5"/>
      <c r="E40" s="5"/>
      <c r="F40" s="5"/>
      <c r="G40" s="5"/>
      <c r="H40" s="6"/>
      <c r="I40" s="5"/>
      <c r="J40" s="6"/>
      <c r="K40" s="5"/>
      <c r="L40" s="26"/>
      <c r="M40" s="7"/>
    </row>
    <row r="41" spans="1:13" ht="13.5">
      <c r="A41" s="32"/>
      <c r="B41" s="25" t="s">
        <v>90</v>
      </c>
      <c r="C41" s="5"/>
      <c r="D41" s="5"/>
      <c r="E41" s="5"/>
      <c r="F41" s="5"/>
      <c r="G41" s="5"/>
      <c r="H41" s="6"/>
      <c r="I41" s="5"/>
      <c r="J41" s="6"/>
      <c r="K41" s="5"/>
      <c r="L41" s="26"/>
      <c r="M41" s="7"/>
    </row>
    <row r="42" spans="1:13" ht="13.5">
      <c r="A42" s="32"/>
      <c r="B42" s="25" t="s">
        <v>149</v>
      </c>
      <c r="C42" s="5"/>
      <c r="D42" s="5"/>
      <c r="E42" s="5"/>
      <c r="F42" s="5"/>
      <c r="G42" s="5"/>
      <c r="H42" s="6"/>
      <c r="I42" s="5"/>
      <c r="J42" s="6"/>
      <c r="K42" s="5"/>
      <c r="L42" s="26"/>
      <c r="M42" s="7"/>
    </row>
    <row r="43" spans="1:13" ht="13.5">
      <c r="A43" s="32"/>
      <c r="B43" s="25" t="s">
        <v>109</v>
      </c>
      <c r="C43" s="5"/>
      <c r="D43" s="5"/>
      <c r="E43" s="5"/>
      <c r="F43" s="5"/>
      <c r="G43" s="5"/>
      <c r="H43" s="6"/>
      <c r="I43" s="5"/>
      <c r="J43" s="6"/>
      <c r="K43" s="5"/>
      <c r="L43" s="26"/>
      <c r="M43" s="7"/>
    </row>
    <row r="44" spans="1:13" ht="13.5">
      <c r="A44" s="32"/>
      <c r="B44" s="25"/>
      <c r="C44" s="5" t="s">
        <v>110</v>
      </c>
      <c r="D44" s="5"/>
      <c r="E44" s="5"/>
      <c r="F44" s="5"/>
      <c r="G44" s="5"/>
      <c r="H44" s="6"/>
      <c r="I44" s="5"/>
      <c r="J44" s="6"/>
      <c r="K44" s="5"/>
      <c r="L44" s="26"/>
      <c r="M44" s="7"/>
    </row>
    <row r="45" spans="1:13" ht="13.5">
      <c r="A45" s="32"/>
      <c r="B45" s="25" t="s">
        <v>111</v>
      </c>
      <c r="C45" s="5"/>
      <c r="D45" s="5"/>
      <c r="E45" s="5"/>
      <c r="F45" s="5"/>
      <c r="G45" s="5"/>
      <c r="H45" s="6"/>
      <c r="I45" s="5"/>
      <c r="J45" s="6"/>
      <c r="K45" s="5"/>
      <c r="L45" s="26"/>
      <c r="M45" s="7"/>
    </row>
    <row r="46" spans="1:13" ht="13.5">
      <c r="A46" s="32"/>
      <c r="B46" s="25" t="s">
        <v>112</v>
      </c>
      <c r="C46" s="5"/>
      <c r="D46" s="5"/>
      <c r="E46" s="5"/>
      <c r="F46" s="5"/>
      <c r="G46" s="5"/>
      <c r="H46" s="6"/>
      <c r="I46" s="5"/>
      <c r="J46" s="6"/>
      <c r="K46" s="5"/>
      <c r="L46" s="26"/>
      <c r="M46" s="7"/>
    </row>
    <row r="47" spans="1:13" ht="13.5">
      <c r="A47" s="32"/>
      <c r="B47" s="27" t="s">
        <v>113</v>
      </c>
      <c r="C47" s="28"/>
      <c r="D47" s="28"/>
      <c r="E47" s="28"/>
      <c r="F47" s="28"/>
      <c r="G47" s="28"/>
      <c r="H47" s="29"/>
      <c r="I47" s="28"/>
      <c r="J47" s="29"/>
      <c r="K47" s="28"/>
      <c r="L47" s="30"/>
      <c r="M47" s="7"/>
    </row>
    <row r="48" spans="1:13" ht="13.5">
      <c r="A48" s="32"/>
      <c r="B48" s="5"/>
      <c r="C48" s="5"/>
      <c r="D48" s="5"/>
      <c r="E48" s="5"/>
      <c r="F48" s="5"/>
      <c r="G48" s="5"/>
      <c r="H48" s="6"/>
      <c r="I48" s="5"/>
      <c r="J48" s="6"/>
      <c r="K48" s="5"/>
      <c r="L48" s="5"/>
      <c r="M48" s="7"/>
    </row>
    <row r="49" spans="1:13" ht="14.25" thickBot="1">
      <c r="A49" s="34"/>
      <c r="B49" s="9"/>
      <c r="C49" s="9"/>
      <c r="D49" s="9"/>
      <c r="E49" s="9"/>
      <c r="F49" s="9"/>
      <c r="G49" s="9"/>
      <c r="H49" s="10"/>
      <c r="I49" s="9"/>
      <c r="J49" s="10"/>
      <c r="K49" s="9"/>
      <c r="L49" s="9"/>
      <c r="M49" s="11"/>
    </row>
  </sheetData>
  <sheetProtection password="CCED" sheet="1" objects="1" scenarios="1"/>
  <printOptions/>
  <pageMargins left="0.53" right="0.4724409448818898" top="1.0236220472440944" bottom="0.984251968503937"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
      <selection activeCell="C24" sqref="C24:E24"/>
    </sheetView>
  </sheetViews>
  <sheetFormatPr defaultColWidth="9.00390625" defaultRowHeight="13.5"/>
  <cols>
    <col min="1" max="1" width="8.00390625" style="0" customWidth="1"/>
    <col min="3" max="3" width="10.25390625" style="0" bestFit="1" customWidth="1"/>
    <col min="4" max="4" width="16.50390625" style="0" customWidth="1"/>
    <col min="5" max="5" width="15.50390625" style="1" bestFit="1" customWidth="1"/>
  </cols>
  <sheetData>
    <row r="1" spans="1:7" ht="13.5">
      <c r="A1" s="54"/>
      <c r="B1" s="55"/>
      <c r="C1" s="55"/>
      <c r="D1" s="55"/>
      <c r="E1" s="56"/>
      <c r="F1" s="55"/>
      <c r="G1" s="57"/>
    </row>
    <row r="2" spans="1:7" ht="23.25" customHeight="1">
      <c r="A2" s="58"/>
      <c r="B2" s="59" t="s">
        <v>145</v>
      </c>
      <c r="C2" s="60"/>
      <c r="D2" s="60"/>
      <c r="E2" s="61"/>
      <c r="F2" s="60"/>
      <c r="G2" s="62"/>
    </row>
    <row r="3" spans="1:7" ht="13.5">
      <c r="A3" s="58"/>
      <c r="B3" s="60"/>
      <c r="C3" s="60"/>
      <c r="D3" s="60"/>
      <c r="E3" s="61"/>
      <c r="F3" s="60"/>
      <c r="G3" s="62"/>
    </row>
    <row r="4" spans="1:7" ht="21.75" customHeight="1">
      <c r="A4" s="58"/>
      <c r="B4" s="60"/>
      <c r="C4" s="133" t="s">
        <v>146</v>
      </c>
      <c r="D4" s="133"/>
      <c r="E4" s="63">
        <f>'ワークシート（個人）'!I40</f>
        <v>0</v>
      </c>
      <c r="F4" s="60"/>
      <c r="G4" s="62"/>
    </row>
    <row r="5" spans="1:7" ht="21.75" customHeight="1">
      <c r="A5" s="58"/>
      <c r="B5" s="60"/>
      <c r="C5" s="134" t="s">
        <v>147</v>
      </c>
      <c r="D5" s="134"/>
      <c r="E5" s="64">
        <f>'ワークシート（個人）'!T25</f>
        <v>4000</v>
      </c>
      <c r="F5" s="60"/>
      <c r="G5" s="62"/>
    </row>
    <row r="6" spans="1:7" ht="21.75" customHeight="1">
      <c r="A6" s="58"/>
      <c r="B6" s="60"/>
      <c r="C6" s="134" t="s">
        <v>148</v>
      </c>
      <c r="D6" s="134"/>
      <c r="E6" s="64">
        <f>'ワークシート（個人）'!T40</f>
        <v>0</v>
      </c>
      <c r="F6" s="60"/>
      <c r="G6" s="62"/>
    </row>
    <row r="7" spans="1:7" ht="13.5">
      <c r="A7" s="58"/>
      <c r="B7" s="60"/>
      <c r="C7" s="60"/>
      <c r="D7" s="60"/>
      <c r="E7" s="61"/>
      <c r="F7" s="60"/>
      <c r="G7" s="62"/>
    </row>
    <row r="8" spans="1:7" ht="19.5" thickBot="1">
      <c r="A8" s="58"/>
      <c r="B8" s="60"/>
      <c r="C8" s="135" t="s">
        <v>150</v>
      </c>
      <c r="D8" s="135"/>
      <c r="E8" s="65">
        <f>SUM(E4:E7)</f>
        <v>4000</v>
      </c>
      <c r="F8" s="60"/>
      <c r="G8" s="62"/>
    </row>
    <row r="9" spans="1:7" ht="19.5" thickTop="1">
      <c r="A9" s="58"/>
      <c r="B9" s="60"/>
      <c r="C9" s="66"/>
      <c r="D9" s="66"/>
      <c r="E9" s="67"/>
      <c r="F9" s="60"/>
      <c r="G9" s="62"/>
    </row>
    <row r="10" spans="1:7" ht="13.5">
      <c r="A10" s="58"/>
      <c r="B10" s="68"/>
      <c r="C10" s="68"/>
      <c r="D10" s="68"/>
      <c r="E10" s="69"/>
      <c r="F10" s="68"/>
      <c r="G10" s="62"/>
    </row>
    <row r="11" spans="1:7" ht="21">
      <c r="A11" s="58"/>
      <c r="B11" s="70" t="s">
        <v>156</v>
      </c>
      <c r="C11" s="71"/>
      <c r="D11" s="71"/>
      <c r="E11" s="72"/>
      <c r="F11" s="71"/>
      <c r="G11" s="62"/>
    </row>
    <row r="12" spans="1:7" ht="13.5">
      <c r="A12" s="58"/>
      <c r="B12" s="71"/>
      <c r="C12" s="71"/>
      <c r="D12" s="71"/>
      <c r="E12" s="72"/>
      <c r="F12" s="71"/>
      <c r="G12" s="62"/>
    </row>
    <row r="13" spans="1:7" ht="17.25">
      <c r="A13" s="58"/>
      <c r="B13" s="71"/>
      <c r="C13" s="130" t="s">
        <v>151</v>
      </c>
      <c r="D13" s="130"/>
      <c r="E13" s="73">
        <f>'ワークシート（法人）'!I15</f>
        <v>0</v>
      </c>
      <c r="F13" s="71"/>
      <c r="G13" s="62"/>
    </row>
    <row r="14" spans="1:7" ht="17.25">
      <c r="A14" s="58"/>
      <c r="B14" s="71"/>
      <c r="C14" s="131" t="s">
        <v>152</v>
      </c>
      <c r="D14" s="131"/>
      <c r="E14" s="74">
        <f>'ワークシート（法人）'!I23</f>
        <v>0</v>
      </c>
      <c r="F14" s="71"/>
      <c r="G14" s="62"/>
    </row>
    <row r="15" spans="1:7" ht="17.25">
      <c r="A15" s="58"/>
      <c r="B15" s="71"/>
      <c r="C15" s="131" t="s">
        <v>153</v>
      </c>
      <c r="D15" s="131"/>
      <c r="E15" s="74">
        <f>'ワークシート（法人）'!I31</f>
        <v>0</v>
      </c>
      <c r="F15" s="71"/>
      <c r="G15" s="62"/>
    </row>
    <row r="16" spans="1:7" ht="17.25">
      <c r="A16" s="58"/>
      <c r="B16" s="71"/>
      <c r="C16" s="131" t="s">
        <v>155</v>
      </c>
      <c r="D16" s="131"/>
      <c r="E16" s="74">
        <f>'ワークシート（法人）'!S29</f>
        <v>0</v>
      </c>
      <c r="F16" s="71"/>
      <c r="G16" s="62"/>
    </row>
    <row r="17" spans="1:7" ht="17.25">
      <c r="A17" s="58"/>
      <c r="B17" s="71"/>
      <c r="C17" s="131" t="s">
        <v>154</v>
      </c>
      <c r="D17" s="131"/>
      <c r="E17" s="74">
        <f>'ワークシート（法人）'!S56</f>
        <v>4000</v>
      </c>
      <c r="F17" s="71"/>
      <c r="G17" s="62"/>
    </row>
    <row r="18" spans="1:7" ht="13.5">
      <c r="A18" s="58"/>
      <c r="B18" s="71"/>
      <c r="C18" s="71"/>
      <c r="D18" s="71"/>
      <c r="E18" s="72"/>
      <c r="F18" s="71"/>
      <c r="G18" s="62"/>
    </row>
    <row r="19" spans="1:7" ht="19.5" thickBot="1">
      <c r="A19" s="58"/>
      <c r="B19" s="71"/>
      <c r="C19" s="132" t="s">
        <v>150</v>
      </c>
      <c r="D19" s="132"/>
      <c r="E19" s="75">
        <f>SUM(E13:E18)</f>
        <v>4000</v>
      </c>
      <c r="F19" s="71"/>
      <c r="G19" s="62"/>
    </row>
    <row r="20" spans="1:7" ht="19.5" thickTop="1">
      <c r="A20" s="58"/>
      <c r="B20" s="71"/>
      <c r="C20" s="76"/>
      <c r="D20" s="76"/>
      <c r="E20" s="77"/>
      <c r="F20" s="71"/>
      <c r="G20" s="62"/>
    </row>
    <row r="21" spans="1:7" ht="13.5">
      <c r="A21" s="58"/>
      <c r="B21" s="68"/>
      <c r="C21" s="68"/>
      <c r="D21" s="68"/>
      <c r="E21" s="69"/>
      <c r="F21" s="68"/>
      <c r="G21" s="62"/>
    </row>
    <row r="22" spans="1:7" ht="21">
      <c r="A22" s="58"/>
      <c r="B22" s="78" t="s">
        <v>157</v>
      </c>
      <c r="C22" s="79"/>
      <c r="D22" s="79"/>
      <c r="E22" s="80"/>
      <c r="F22" s="79"/>
      <c r="G22" s="62"/>
    </row>
    <row r="23" spans="1:7" ht="14.25" thickBot="1">
      <c r="A23" s="58"/>
      <c r="B23" s="79"/>
      <c r="C23" s="79"/>
      <c r="D23" s="79"/>
      <c r="E23" s="80"/>
      <c r="F23" s="79"/>
      <c r="G23" s="62"/>
    </row>
    <row r="24" spans="1:7" ht="18" thickBot="1">
      <c r="A24" s="58"/>
      <c r="B24" s="79"/>
      <c r="C24" s="125" t="str">
        <f>IF(E8&gt;E19,"医療法人成りした方が得","医療法人成りしない方が得")</f>
        <v>医療法人成りしない方が得</v>
      </c>
      <c r="D24" s="126"/>
      <c r="E24" s="127"/>
      <c r="F24" s="81"/>
      <c r="G24" s="82"/>
    </row>
    <row r="25" spans="1:7" ht="17.25">
      <c r="A25" s="58"/>
      <c r="B25" s="79"/>
      <c r="C25" s="128"/>
      <c r="D25" s="128"/>
      <c r="E25" s="83"/>
      <c r="F25" s="79"/>
      <c r="G25" s="62"/>
    </row>
    <row r="26" spans="1:7" ht="18" thickBot="1">
      <c r="A26" s="84"/>
      <c r="B26" s="85"/>
      <c r="C26" s="129"/>
      <c r="D26" s="129"/>
      <c r="E26" s="86"/>
      <c r="F26" s="85"/>
      <c r="G26" s="87"/>
    </row>
    <row r="27" spans="3:5" ht="17.25">
      <c r="C27" s="123"/>
      <c r="D27" s="123"/>
      <c r="E27" s="35"/>
    </row>
    <row r="28" spans="3:5" ht="17.25">
      <c r="C28" s="123"/>
      <c r="D28" s="123"/>
      <c r="E28" s="35"/>
    </row>
    <row r="29" spans="3:5" ht="13.5">
      <c r="C29" s="19"/>
      <c r="D29" s="19"/>
      <c r="E29" s="20"/>
    </row>
    <row r="30" spans="3:5" ht="18.75">
      <c r="C30" s="124"/>
      <c r="D30" s="124"/>
      <c r="E30" s="36"/>
    </row>
  </sheetData>
  <sheetProtection password="CCED" sheet="1" objects="1" scenarios="1"/>
  <mergeCells count="16">
    <mergeCell ref="C4:D4"/>
    <mergeCell ref="C5:D5"/>
    <mergeCell ref="C6:D6"/>
    <mergeCell ref="C8:D8"/>
    <mergeCell ref="C13:D13"/>
    <mergeCell ref="C14:D14"/>
    <mergeCell ref="C15:D15"/>
    <mergeCell ref="C19:D19"/>
    <mergeCell ref="C16:D16"/>
    <mergeCell ref="C17:D17"/>
    <mergeCell ref="C28:D28"/>
    <mergeCell ref="C30:D30"/>
    <mergeCell ref="C24:E24"/>
    <mergeCell ref="C25:D25"/>
    <mergeCell ref="C26:D26"/>
    <mergeCell ref="C27:D27"/>
  </mergeCells>
  <printOptions/>
  <pageMargins left="1.21" right="0.75" top="1.38"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62"/>
  <sheetViews>
    <sheetView zoomScale="80" zoomScaleNormal="80" workbookViewId="0" topLeftCell="A1">
      <selection activeCell="S18" sqref="S18"/>
    </sheetView>
  </sheetViews>
  <sheetFormatPr defaultColWidth="9.00390625" defaultRowHeight="13.5"/>
  <cols>
    <col min="1" max="1" width="6.75390625" style="0" customWidth="1"/>
    <col min="2" max="3" width="2.00390625" style="0" customWidth="1"/>
    <col min="7" max="7" width="8.50390625" style="0" customWidth="1"/>
    <col min="8" max="8" width="20.625" style="0" customWidth="1"/>
    <col min="9" max="9" width="13.625" style="1" bestFit="1" customWidth="1"/>
    <col min="12" max="12" width="2.125" style="0" customWidth="1"/>
    <col min="13" max="13" width="2.00390625" style="0" customWidth="1"/>
    <col min="17" max="17" width="8.00390625" style="0" customWidth="1"/>
    <col min="18" max="18" width="20.625" style="0" customWidth="1"/>
    <col min="19" max="19" width="14.125" style="0" bestFit="1" customWidth="1"/>
  </cols>
  <sheetData>
    <row r="1" spans="1:20" ht="13.5">
      <c r="A1" s="54"/>
      <c r="B1" s="55"/>
      <c r="C1" s="55"/>
      <c r="D1" s="55"/>
      <c r="E1" s="55"/>
      <c r="F1" s="55"/>
      <c r="G1" s="55"/>
      <c r="H1" s="55"/>
      <c r="I1" s="56"/>
      <c r="J1" s="57"/>
      <c r="K1" s="54"/>
      <c r="L1" s="55"/>
      <c r="M1" s="55"/>
      <c r="N1" s="55"/>
      <c r="O1" s="55"/>
      <c r="P1" s="55"/>
      <c r="Q1" s="55"/>
      <c r="R1" s="55"/>
      <c r="S1" s="55"/>
      <c r="T1" s="57"/>
    </row>
    <row r="2" spans="1:20" ht="17.25">
      <c r="A2" s="58"/>
      <c r="B2" s="88" t="s">
        <v>125</v>
      </c>
      <c r="C2" s="68"/>
      <c r="D2" s="68"/>
      <c r="E2" s="68"/>
      <c r="F2" s="68"/>
      <c r="G2" s="68"/>
      <c r="H2" s="68"/>
      <c r="I2" s="69"/>
      <c r="J2" s="62"/>
      <c r="K2" s="58"/>
      <c r="L2" s="88" t="s">
        <v>132</v>
      </c>
      <c r="M2" s="68"/>
      <c r="N2" s="68"/>
      <c r="O2" s="68"/>
      <c r="P2" s="68"/>
      <c r="Q2" s="68"/>
      <c r="R2" s="68"/>
      <c r="S2" s="68"/>
      <c r="T2" s="62"/>
    </row>
    <row r="3" spans="1:20" ht="14.25" thickBot="1">
      <c r="A3" s="58"/>
      <c r="B3" s="68"/>
      <c r="C3" s="68"/>
      <c r="D3" s="68"/>
      <c r="E3" s="68"/>
      <c r="F3" s="68"/>
      <c r="G3" s="68"/>
      <c r="H3" s="68"/>
      <c r="I3" s="69"/>
      <c r="J3" s="62"/>
      <c r="K3" s="58"/>
      <c r="L3" s="68"/>
      <c r="M3" s="68"/>
      <c r="N3" s="68"/>
      <c r="O3" s="68"/>
      <c r="P3" s="68"/>
      <c r="Q3" s="68"/>
      <c r="R3" s="68"/>
      <c r="S3" s="68"/>
      <c r="T3" s="62"/>
    </row>
    <row r="4" spans="1:20" ht="14.25" thickBot="1">
      <c r="A4" s="58"/>
      <c r="B4" s="68"/>
      <c r="C4" s="89" t="s">
        <v>1</v>
      </c>
      <c r="D4" s="68"/>
      <c r="E4" s="68"/>
      <c r="F4" s="68"/>
      <c r="G4" s="68"/>
      <c r="H4" s="68"/>
      <c r="I4" s="98">
        <f>'入力項目'!H3</f>
        <v>0</v>
      </c>
      <c r="J4" s="62"/>
      <c r="K4" s="58"/>
      <c r="L4" s="68"/>
      <c r="M4" s="89" t="s">
        <v>133</v>
      </c>
      <c r="N4" s="68"/>
      <c r="O4" s="68"/>
      <c r="P4" s="68"/>
      <c r="Q4" s="68"/>
      <c r="R4" s="68"/>
      <c r="S4" s="98">
        <f>'入力項目'!H7</f>
        <v>0</v>
      </c>
      <c r="T4" s="62"/>
    </row>
    <row r="5" spans="1:20" ht="14.25" thickBot="1">
      <c r="A5" s="58"/>
      <c r="B5" s="68"/>
      <c r="C5" s="89" t="s">
        <v>2</v>
      </c>
      <c r="D5" s="68"/>
      <c r="E5" s="68"/>
      <c r="F5" s="68"/>
      <c r="G5" s="68"/>
      <c r="H5" s="68"/>
      <c r="I5" s="98">
        <f>'入力項目'!H4</f>
        <v>0</v>
      </c>
      <c r="J5" s="62"/>
      <c r="K5" s="58"/>
      <c r="L5" s="68"/>
      <c r="M5" s="89" t="s">
        <v>134</v>
      </c>
      <c r="N5" s="68"/>
      <c r="O5" s="68"/>
      <c r="P5" s="68"/>
      <c r="Q5" s="68"/>
      <c r="R5" s="68"/>
      <c r="S5" s="99">
        <f>'計算資料'!J29</f>
        <v>650000</v>
      </c>
      <c r="T5" s="62"/>
    </row>
    <row r="6" spans="1:20" ht="13.5">
      <c r="A6" s="58"/>
      <c r="B6" s="68"/>
      <c r="C6" s="90"/>
      <c r="D6" s="91" t="s">
        <v>11</v>
      </c>
      <c r="E6" s="90"/>
      <c r="F6" s="90"/>
      <c r="G6" s="90"/>
      <c r="H6" s="90"/>
      <c r="I6" s="92">
        <f>SUM(I4:I5)</f>
        <v>0</v>
      </c>
      <c r="J6" s="62"/>
      <c r="K6" s="58"/>
      <c r="L6" s="68"/>
      <c r="M6" s="90"/>
      <c r="N6" s="91" t="s">
        <v>135</v>
      </c>
      <c r="O6" s="90"/>
      <c r="P6" s="90"/>
      <c r="Q6" s="90"/>
      <c r="R6" s="90"/>
      <c r="S6" s="92">
        <f>IF((S4-S5)&lt;=0,0,S4-S5)</f>
        <v>0</v>
      </c>
      <c r="T6" s="62"/>
    </row>
    <row r="7" spans="1:20" ht="14.25" thickBot="1">
      <c r="A7" s="58"/>
      <c r="B7" s="68"/>
      <c r="C7" s="68"/>
      <c r="D7" s="68"/>
      <c r="E7" s="68"/>
      <c r="F7" s="68"/>
      <c r="G7" s="68"/>
      <c r="H7" s="68"/>
      <c r="I7" s="69"/>
      <c r="J7" s="62"/>
      <c r="K7" s="58"/>
      <c r="L7" s="68"/>
      <c r="M7" s="68"/>
      <c r="N7" s="68"/>
      <c r="O7" s="68"/>
      <c r="P7" s="68"/>
      <c r="Q7" s="68"/>
      <c r="R7" s="68"/>
      <c r="S7" s="69"/>
      <c r="T7" s="62"/>
    </row>
    <row r="8" spans="1:20" ht="14.25" thickBot="1">
      <c r="A8" s="58"/>
      <c r="B8" s="68"/>
      <c r="C8" s="89" t="s">
        <v>16</v>
      </c>
      <c r="D8" s="68"/>
      <c r="E8" s="68"/>
      <c r="F8" s="68"/>
      <c r="G8" s="68"/>
      <c r="H8" s="68"/>
      <c r="I8" s="98">
        <f>'入力項目'!H5</f>
        <v>0</v>
      </c>
      <c r="J8" s="62"/>
      <c r="K8" s="58"/>
      <c r="L8" s="68"/>
      <c r="M8" s="68" t="s">
        <v>43</v>
      </c>
      <c r="N8" s="68"/>
      <c r="O8" s="68"/>
      <c r="P8" s="68"/>
      <c r="Q8" s="68"/>
      <c r="R8" s="68"/>
      <c r="S8" s="69"/>
      <c r="T8" s="62"/>
    </row>
    <row r="9" spans="1:20" ht="14.25" thickBot="1">
      <c r="A9" s="58"/>
      <c r="B9" s="68"/>
      <c r="C9" s="89" t="s">
        <v>13</v>
      </c>
      <c r="D9" s="89"/>
      <c r="E9" s="68"/>
      <c r="F9" s="68"/>
      <c r="G9" s="68"/>
      <c r="H9" s="68"/>
      <c r="I9" s="98">
        <f>'入力項目'!H6</f>
        <v>0</v>
      </c>
      <c r="J9" s="62"/>
      <c r="K9" s="58"/>
      <c r="L9" s="68"/>
      <c r="M9" s="68"/>
      <c r="N9" s="68" t="s">
        <v>42</v>
      </c>
      <c r="O9" s="68"/>
      <c r="P9" s="68"/>
      <c r="Q9" s="68"/>
      <c r="R9" s="68"/>
      <c r="S9" s="100">
        <f>'入力項目'!H9</f>
        <v>0</v>
      </c>
      <c r="T9" s="62"/>
    </row>
    <row r="10" spans="1:20" ht="14.25" thickBot="1">
      <c r="A10" s="58"/>
      <c r="B10" s="68"/>
      <c r="C10" s="89" t="s">
        <v>117</v>
      </c>
      <c r="D10" s="68"/>
      <c r="E10" s="68"/>
      <c r="F10" s="68"/>
      <c r="G10" s="68"/>
      <c r="H10" s="68"/>
      <c r="I10" s="98">
        <f>'入力項目'!H7</f>
        <v>0</v>
      </c>
      <c r="J10" s="62"/>
      <c r="K10" s="58"/>
      <c r="L10" s="68"/>
      <c r="M10" s="90"/>
      <c r="N10" s="90"/>
      <c r="O10" s="90"/>
      <c r="P10" s="90"/>
      <c r="Q10" s="90"/>
      <c r="R10" s="90"/>
      <c r="S10" s="93"/>
      <c r="T10" s="62"/>
    </row>
    <row r="11" spans="1:20" ht="13.5">
      <c r="A11" s="58"/>
      <c r="B11" s="68"/>
      <c r="C11" s="90"/>
      <c r="D11" s="91" t="s">
        <v>15</v>
      </c>
      <c r="E11" s="90"/>
      <c r="F11" s="90"/>
      <c r="G11" s="90"/>
      <c r="H11" s="90"/>
      <c r="I11" s="92">
        <f>SUM(I8:I10)</f>
        <v>0</v>
      </c>
      <c r="J11" s="62"/>
      <c r="K11" s="58"/>
      <c r="L11" s="68"/>
      <c r="M11" s="68"/>
      <c r="N11" s="68"/>
      <c r="O11" s="68"/>
      <c r="P11" s="68"/>
      <c r="Q11" s="68"/>
      <c r="R11" s="68"/>
      <c r="S11" s="69"/>
      <c r="T11" s="62"/>
    </row>
    <row r="12" spans="1:20" ht="14.25" thickBot="1">
      <c r="A12" s="58"/>
      <c r="B12" s="68"/>
      <c r="C12" s="68"/>
      <c r="D12" s="68"/>
      <c r="E12" s="68"/>
      <c r="F12" s="68"/>
      <c r="G12" s="68"/>
      <c r="H12" s="68"/>
      <c r="I12" s="69"/>
      <c r="J12" s="62"/>
      <c r="K12" s="58"/>
      <c r="L12" s="68"/>
      <c r="M12" s="89" t="s">
        <v>0</v>
      </c>
      <c r="N12" s="68"/>
      <c r="O12" s="68"/>
      <c r="P12" s="68"/>
      <c r="Q12" s="68"/>
      <c r="R12" s="68"/>
      <c r="S12" s="69"/>
      <c r="T12" s="62"/>
    </row>
    <row r="13" spans="1:20" ht="14.25" thickBot="1">
      <c r="A13" s="58"/>
      <c r="B13" s="68"/>
      <c r="C13" s="89" t="s">
        <v>44</v>
      </c>
      <c r="D13" s="68"/>
      <c r="E13" s="68"/>
      <c r="F13" s="68"/>
      <c r="G13" s="68"/>
      <c r="H13" s="68"/>
      <c r="I13" s="94">
        <f>I6-I11</f>
        <v>0</v>
      </c>
      <c r="J13" s="62"/>
      <c r="K13" s="58"/>
      <c r="L13" s="68"/>
      <c r="M13" s="68"/>
      <c r="N13" s="68" t="s">
        <v>27</v>
      </c>
      <c r="O13" s="68"/>
      <c r="P13" s="68"/>
      <c r="Q13" s="68"/>
      <c r="R13" s="68"/>
      <c r="S13" s="101">
        <f>'入力項目'!H10</f>
        <v>0</v>
      </c>
      <c r="T13" s="62"/>
    </row>
    <row r="14" spans="1:20" ht="14.25" thickBot="1">
      <c r="A14" s="58"/>
      <c r="B14" s="68"/>
      <c r="C14" s="68"/>
      <c r="D14" s="68"/>
      <c r="E14" s="68"/>
      <c r="F14" s="68"/>
      <c r="G14" s="68"/>
      <c r="H14" s="68"/>
      <c r="I14" s="69"/>
      <c r="J14" s="62"/>
      <c r="K14" s="58"/>
      <c r="L14" s="68"/>
      <c r="M14" s="68"/>
      <c r="N14" s="68" t="s">
        <v>28</v>
      </c>
      <c r="O14" s="68"/>
      <c r="P14" s="68"/>
      <c r="Q14" s="68"/>
      <c r="R14" s="68"/>
      <c r="S14" s="102">
        <f>'入力項目'!H11</f>
        <v>0</v>
      </c>
      <c r="T14" s="62"/>
    </row>
    <row r="15" spans="1:20" ht="14.25" thickBot="1">
      <c r="A15" s="58"/>
      <c r="B15" s="68"/>
      <c r="C15" s="89" t="s">
        <v>124</v>
      </c>
      <c r="D15" s="68"/>
      <c r="E15" s="68"/>
      <c r="F15" s="68"/>
      <c r="G15" s="68"/>
      <c r="H15" s="68"/>
      <c r="I15" s="95">
        <f>ROUNDDOWN('計算資料'!J6,-2)</f>
        <v>0</v>
      </c>
      <c r="J15" s="62"/>
      <c r="K15" s="58"/>
      <c r="L15" s="68"/>
      <c r="M15" s="68"/>
      <c r="N15" s="68" t="s">
        <v>30</v>
      </c>
      <c r="O15" s="68"/>
      <c r="P15" s="68"/>
      <c r="Q15" s="68"/>
      <c r="R15" s="68"/>
      <c r="S15" s="103">
        <f>'入力項目'!H12</f>
        <v>0</v>
      </c>
      <c r="T15" s="62"/>
    </row>
    <row r="16" spans="1:20" ht="14.25" thickBot="1">
      <c r="A16" s="58"/>
      <c r="B16" s="68"/>
      <c r="C16" s="68"/>
      <c r="D16" s="68"/>
      <c r="E16" s="68"/>
      <c r="F16" s="68"/>
      <c r="G16" s="68"/>
      <c r="H16" s="68"/>
      <c r="I16" s="69"/>
      <c r="J16" s="62"/>
      <c r="K16" s="58"/>
      <c r="L16" s="68"/>
      <c r="M16" s="68"/>
      <c r="N16" s="68" t="s">
        <v>31</v>
      </c>
      <c r="O16" s="68"/>
      <c r="P16" s="68"/>
      <c r="Q16" s="68"/>
      <c r="R16" s="68"/>
      <c r="S16" s="102">
        <f>'入力項目'!H13</f>
        <v>0</v>
      </c>
      <c r="T16" s="62"/>
    </row>
    <row r="17" spans="1:20" ht="14.25" thickBot="1">
      <c r="A17" s="84"/>
      <c r="B17" s="85"/>
      <c r="C17" s="85"/>
      <c r="D17" s="85"/>
      <c r="E17" s="85"/>
      <c r="F17" s="85"/>
      <c r="G17" s="85"/>
      <c r="H17" s="85"/>
      <c r="I17" s="97"/>
      <c r="J17" s="87"/>
      <c r="K17" s="58"/>
      <c r="L17" s="68"/>
      <c r="M17" s="68"/>
      <c r="N17" s="68" t="s">
        <v>32</v>
      </c>
      <c r="O17" s="68"/>
      <c r="P17" s="68"/>
      <c r="Q17" s="68"/>
      <c r="R17" s="68"/>
      <c r="S17" s="103">
        <f>'入力項目'!H14</f>
        <v>0</v>
      </c>
      <c r="T17" s="62"/>
    </row>
    <row r="18" spans="1:20" ht="14.25" thickBot="1">
      <c r="A18" s="54"/>
      <c r="B18" s="55"/>
      <c r="C18" s="55"/>
      <c r="D18" s="55"/>
      <c r="E18" s="55"/>
      <c r="F18" s="55"/>
      <c r="G18" s="55"/>
      <c r="H18" s="55"/>
      <c r="I18" s="56"/>
      <c r="J18" s="57"/>
      <c r="K18" s="58"/>
      <c r="L18" s="68"/>
      <c r="M18" s="68"/>
      <c r="N18" s="68" t="s">
        <v>33</v>
      </c>
      <c r="O18" s="68"/>
      <c r="P18" s="68"/>
      <c r="Q18" s="68"/>
      <c r="R18" s="68"/>
      <c r="S18" s="102">
        <f>'入力項目'!H15</f>
        <v>0</v>
      </c>
      <c r="T18" s="62"/>
    </row>
    <row r="19" spans="1:20" ht="18" thickBot="1">
      <c r="A19" s="58"/>
      <c r="B19" s="88" t="s">
        <v>126</v>
      </c>
      <c r="C19" s="68"/>
      <c r="D19" s="68"/>
      <c r="E19" s="68"/>
      <c r="F19" s="68"/>
      <c r="G19" s="68"/>
      <c r="H19" s="68"/>
      <c r="I19" s="69"/>
      <c r="J19" s="62"/>
      <c r="K19" s="58"/>
      <c r="L19" s="68"/>
      <c r="M19" s="68"/>
      <c r="N19" s="68" t="s">
        <v>34</v>
      </c>
      <c r="O19" s="68"/>
      <c r="P19" s="68"/>
      <c r="Q19" s="68"/>
      <c r="R19" s="68"/>
      <c r="S19" s="103">
        <f>'入力項目'!H16</f>
        <v>0</v>
      </c>
      <c r="T19" s="62"/>
    </row>
    <row r="20" spans="1:20" ht="14.25" thickBot="1">
      <c r="A20" s="58"/>
      <c r="B20" s="68"/>
      <c r="C20" s="68"/>
      <c r="D20" s="68"/>
      <c r="E20" s="68"/>
      <c r="F20" s="68"/>
      <c r="G20" s="68"/>
      <c r="H20" s="68"/>
      <c r="I20" s="69"/>
      <c r="J20" s="62"/>
      <c r="K20" s="58"/>
      <c r="L20" s="68"/>
      <c r="M20" s="68"/>
      <c r="N20" s="68" t="s">
        <v>35</v>
      </c>
      <c r="O20" s="68"/>
      <c r="P20" s="68"/>
      <c r="Q20" s="68"/>
      <c r="R20" s="68"/>
      <c r="S20" s="102">
        <f>'入力項目'!H17</f>
        <v>0</v>
      </c>
      <c r="T20" s="62"/>
    </row>
    <row r="21" spans="1:20" ht="14.25" thickBot="1">
      <c r="A21" s="58"/>
      <c r="B21" s="68"/>
      <c r="C21" s="89" t="s">
        <v>44</v>
      </c>
      <c r="D21" s="68"/>
      <c r="E21" s="68"/>
      <c r="F21" s="68"/>
      <c r="G21" s="68"/>
      <c r="H21" s="68"/>
      <c r="I21" s="94">
        <f>I13</f>
        <v>0</v>
      </c>
      <c r="J21" s="62"/>
      <c r="K21" s="58"/>
      <c r="L21" s="68"/>
      <c r="M21" s="68"/>
      <c r="N21" s="68" t="s">
        <v>36</v>
      </c>
      <c r="O21" s="68"/>
      <c r="P21" s="68"/>
      <c r="Q21" s="68"/>
      <c r="R21" s="68"/>
      <c r="S21" s="104">
        <f>'入力項目'!H18</f>
        <v>0</v>
      </c>
      <c r="T21" s="62"/>
    </row>
    <row r="22" spans="1:20" ht="14.25" thickBot="1">
      <c r="A22" s="58"/>
      <c r="B22" s="68"/>
      <c r="C22" s="68"/>
      <c r="D22" s="68"/>
      <c r="E22" s="68"/>
      <c r="F22" s="68"/>
      <c r="G22" s="68"/>
      <c r="H22" s="68"/>
      <c r="I22" s="69"/>
      <c r="J22" s="62"/>
      <c r="K22" s="58"/>
      <c r="L22" s="68"/>
      <c r="M22" s="68"/>
      <c r="N22" s="68" t="s">
        <v>37</v>
      </c>
      <c r="O22" s="68"/>
      <c r="P22" s="68"/>
      <c r="Q22" s="68"/>
      <c r="R22" s="68"/>
      <c r="S22" s="69">
        <v>380000</v>
      </c>
      <c r="T22" s="62"/>
    </row>
    <row r="23" spans="1:20" ht="14.25" thickBot="1">
      <c r="A23" s="58"/>
      <c r="B23" s="68"/>
      <c r="C23" s="89" t="s">
        <v>128</v>
      </c>
      <c r="D23" s="68"/>
      <c r="E23" s="68"/>
      <c r="F23" s="68"/>
      <c r="G23" s="68"/>
      <c r="H23" s="68"/>
      <c r="I23" s="95">
        <f>'計算資料'!K11</f>
        <v>0</v>
      </c>
      <c r="J23" s="62"/>
      <c r="K23" s="58"/>
      <c r="L23" s="68"/>
      <c r="M23" s="68"/>
      <c r="N23" s="68" t="s">
        <v>38</v>
      </c>
      <c r="O23" s="68"/>
      <c r="P23" s="68"/>
      <c r="Q23" s="68"/>
      <c r="R23" s="68"/>
      <c r="S23" s="101">
        <f>'入力項目'!H19</f>
        <v>0</v>
      </c>
      <c r="T23" s="62"/>
    </row>
    <row r="24" spans="1:20" ht="14.25" thickBot="1">
      <c r="A24" s="58"/>
      <c r="B24" s="68"/>
      <c r="C24" s="89"/>
      <c r="D24" s="68"/>
      <c r="E24" s="68"/>
      <c r="F24" s="68"/>
      <c r="G24" s="68"/>
      <c r="H24" s="68"/>
      <c r="I24" s="94"/>
      <c r="J24" s="62"/>
      <c r="K24" s="58"/>
      <c r="L24" s="68"/>
      <c r="M24" s="68"/>
      <c r="N24" s="68" t="s">
        <v>29</v>
      </c>
      <c r="O24" s="68"/>
      <c r="P24" s="68"/>
      <c r="Q24" s="68"/>
      <c r="R24" s="68"/>
      <c r="S24" s="102">
        <f>'入力項目'!H20</f>
        <v>0</v>
      </c>
      <c r="T24" s="62"/>
    </row>
    <row r="25" spans="1:20" ht="14.25" thickBot="1">
      <c r="A25" s="84"/>
      <c r="B25" s="85"/>
      <c r="C25" s="85"/>
      <c r="D25" s="85"/>
      <c r="E25" s="85"/>
      <c r="F25" s="85"/>
      <c r="G25" s="85"/>
      <c r="H25" s="85"/>
      <c r="I25" s="97"/>
      <c r="J25" s="87"/>
      <c r="K25" s="58"/>
      <c r="L25" s="68"/>
      <c r="M25" s="68"/>
      <c r="N25" s="68" t="s">
        <v>39</v>
      </c>
      <c r="O25" s="68"/>
      <c r="P25" s="68"/>
      <c r="Q25" s="68"/>
      <c r="R25" s="68"/>
      <c r="S25" s="104">
        <f>'入力項目'!H21</f>
        <v>0</v>
      </c>
      <c r="T25" s="62"/>
    </row>
    <row r="26" spans="1:20" ht="13.5">
      <c r="A26" s="54"/>
      <c r="B26" s="55"/>
      <c r="C26" s="55"/>
      <c r="D26" s="55"/>
      <c r="E26" s="55"/>
      <c r="F26" s="55"/>
      <c r="G26" s="55"/>
      <c r="H26" s="55"/>
      <c r="I26" s="56"/>
      <c r="J26" s="57"/>
      <c r="K26" s="58"/>
      <c r="L26" s="68"/>
      <c r="M26" s="91" t="s">
        <v>40</v>
      </c>
      <c r="N26" s="90"/>
      <c r="O26" s="90"/>
      <c r="P26" s="90"/>
      <c r="Q26" s="90"/>
      <c r="R26" s="90"/>
      <c r="S26" s="92">
        <f>SUM(S13:S25)</f>
        <v>380000</v>
      </c>
      <c r="T26" s="62"/>
    </row>
    <row r="27" spans="1:20" ht="17.25">
      <c r="A27" s="58"/>
      <c r="B27" s="88" t="s">
        <v>130</v>
      </c>
      <c r="C27" s="68"/>
      <c r="D27" s="68"/>
      <c r="E27" s="68"/>
      <c r="F27" s="68"/>
      <c r="G27" s="68"/>
      <c r="H27" s="68"/>
      <c r="I27" s="69"/>
      <c r="J27" s="62"/>
      <c r="K27" s="58"/>
      <c r="L27" s="68"/>
      <c r="M27" s="68"/>
      <c r="N27" s="68"/>
      <c r="O27" s="68"/>
      <c r="P27" s="68"/>
      <c r="Q27" s="68"/>
      <c r="R27" s="68"/>
      <c r="S27" s="69"/>
      <c r="T27" s="62"/>
    </row>
    <row r="28" spans="1:20" ht="14.25" thickBot="1">
      <c r="A28" s="58"/>
      <c r="B28" s="68"/>
      <c r="C28" s="68"/>
      <c r="D28" s="68"/>
      <c r="E28" s="68"/>
      <c r="F28" s="68"/>
      <c r="G28" s="68"/>
      <c r="H28" s="68"/>
      <c r="I28" s="69"/>
      <c r="J28" s="62"/>
      <c r="K28" s="58"/>
      <c r="L28" s="68"/>
      <c r="M28" s="89" t="s">
        <v>44</v>
      </c>
      <c r="N28" s="68"/>
      <c r="O28" s="68"/>
      <c r="P28" s="68"/>
      <c r="Q28" s="68"/>
      <c r="R28" s="68"/>
      <c r="S28" s="94">
        <f>IF((S6+S9-S26)&gt;0,ROUNDDOWN(S6+S9-S26,-3),0)</f>
        <v>0</v>
      </c>
      <c r="T28" s="62"/>
    </row>
    <row r="29" spans="1:20" ht="14.25" thickBot="1">
      <c r="A29" s="58"/>
      <c r="B29" s="68"/>
      <c r="C29" s="89" t="s">
        <v>122</v>
      </c>
      <c r="D29" s="68"/>
      <c r="E29" s="68"/>
      <c r="F29" s="68"/>
      <c r="G29" s="68"/>
      <c r="H29" s="68"/>
      <c r="I29" s="94">
        <f>ROUNDDOWN(I15,-3)</f>
        <v>0</v>
      </c>
      <c r="J29" s="62"/>
      <c r="K29" s="58"/>
      <c r="L29" s="68"/>
      <c r="M29" s="91" t="s">
        <v>45</v>
      </c>
      <c r="N29" s="90"/>
      <c r="O29" s="90"/>
      <c r="P29" s="90"/>
      <c r="Q29" s="90"/>
      <c r="R29" s="90"/>
      <c r="S29" s="95">
        <f>ROUNDDOWN('計算資料'!L20,-2)</f>
        <v>0</v>
      </c>
      <c r="T29" s="62"/>
    </row>
    <row r="30" spans="1:20" ht="14.25" thickBot="1">
      <c r="A30" s="58"/>
      <c r="B30" s="68"/>
      <c r="C30" s="68"/>
      <c r="D30" s="68"/>
      <c r="E30" s="68"/>
      <c r="F30" s="68"/>
      <c r="G30" s="68"/>
      <c r="H30" s="68"/>
      <c r="I30" s="69"/>
      <c r="J30" s="62"/>
      <c r="K30" s="58"/>
      <c r="L30" s="68"/>
      <c r="M30" s="68"/>
      <c r="N30" s="68"/>
      <c r="O30" s="68"/>
      <c r="P30" s="68"/>
      <c r="Q30" s="68"/>
      <c r="R30" s="68"/>
      <c r="S30" s="68"/>
      <c r="T30" s="62"/>
    </row>
    <row r="31" spans="1:20" ht="14.25" thickBot="1">
      <c r="A31" s="58"/>
      <c r="B31" s="68"/>
      <c r="C31" s="89" t="s">
        <v>131</v>
      </c>
      <c r="D31" s="68"/>
      <c r="E31" s="68"/>
      <c r="F31" s="68"/>
      <c r="G31" s="68"/>
      <c r="H31" s="68"/>
      <c r="I31" s="95">
        <f>ROUNDDOWN(I29*5%,-2)+ROUNDDOWN(I29*12.3%,-2)</f>
        <v>0</v>
      </c>
      <c r="J31" s="62"/>
      <c r="K31" s="84"/>
      <c r="L31" s="85"/>
      <c r="M31" s="85"/>
      <c r="N31" s="85"/>
      <c r="O31" s="85"/>
      <c r="P31" s="85"/>
      <c r="Q31" s="85"/>
      <c r="R31" s="85"/>
      <c r="S31" s="85"/>
      <c r="T31" s="87"/>
    </row>
    <row r="32" spans="1:20" ht="13.5">
      <c r="A32" s="58"/>
      <c r="B32" s="68"/>
      <c r="C32" s="68"/>
      <c r="D32" s="68"/>
      <c r="E32" s="68"/>
      <c r="F32" s="68"/>
      <c r="G32" s="68"/>
      <c r="H32" s="68"/>
      <c r="I32" s="69"/>
      <c r="J32" s="62"/>
      <c r="K32" s="54"/>
      <c r="L32" s="55"/>
      <c r="M32" s="55"/>
      <c r="N32" s="55"/>
      <c r="O32" s="55"/>
      <c r="P32" s="55"/>
      <c r="Q32" s="55"/>
      <c r="R32" s="55"/>
      <c r="S32" s="56"/>
      <c r="T32" s="57"/>
    </row>
    <row r="33" spans="1:20" ht="18" thickBot="1">
      <c r="A33" s="84"/>
      <c r="B33" s="85"/>
      <c r="C33" s="85"/>
      <c r="D33" s="85"/>
      <c r="E33" s="85"/>
      <c r="F33" s="85"/>
      <c r="G33" s="85"/>
      <c r="H33" s="85"/>
      <c r="I33" s="97"/>
      <c r="J33" s="87"/>
      <c r="K33" s="58"/>
      <c r="L33" s="88" t="s">
        <v>143</v>
      </c>
      <c r="M33" s="96"/>
      <c r="N33" s="68"/>
      <c r="O33" s="68"/>
      <c r="P33" s="68"/>
      <c r="Q33" s="68"/>
      <c r="R33" s="68"/>
      <c r="S33" s="69"/>
      <c r="T33" s="62"/>
    </row>
    <row r="34" spans="1:20" ht="13.5">
      <c r="A34" s="37"/>
      <c r="B34" s="38"/>
      <c r="C34" s="38"/>
      <c r="D34" s="38"/>
      <c r="E34" s="38"/>
      <c r="F34" s="38"/>
      <c r="G34" s="38"/>
      <c r="H34" s="38"/>
      <c r="I34" s="39"/>
      <c r="J34" s="40"/>
      <c r="K34" s="68"/>
      <c r="L34" s="68"/>
      <c r="M34" s="68"/>
      <c r="N34" s="68"/>
      <c r="O34" s="68"/>
      <c r="P34" s="68"/>
      <c r="Q34" s="68"/>
      <c r="R34" s="68"/>
      <c r="S34" s="69"/>
      <c r="T34" s="62"/>
    </row>
    <row r="35" spans="1:20" ht="13.5">
      <c r="A35" s="41"/>
      <c r="B35" s="42" t="s">
        <v>75</v>
      </c>
      <c r="C35" s="43"/>
      <c r="D35" s="43"/>
      <c r="E35" s="43"/>
      <c r="F35" s="43"/>
      <c r="G35" s="43"/>
      <c r="H35" s="43"/>
      <c r="I35" s="44"/>
      <c r="J35" s="45"/>
      <c r="K35" s="68"/>
      <c r="L35" s="68"/>
      <c r="M35" s="89" t="s">
        <v>144</v>
      </c>
      <c r="N35" s="68"/>
      <c r="O35" s="68"/>
      <c r="P35" s="68"/>
      <c r="Q35" s="68"/>
      <c r="R35" s="68"/>
      <c r="S35" s="94">
        <f>S6</f>
        <v>0</v>
      </c>
      <c r="T35" s="62"/>
    </row>
    <row r="36" spans="1:20" ht="13.5">
      <c r="A36" s="41"/>
      <c r="B36" s="43"/>
      <c r="C36" s="43"/>
      <c r="D36" s="43"/>
      <c r="E36" s="43"/>
      <c r="F36" s="43"/>
      <c r="G36" s="43"/>
      <c r="H36" s="43"/>
      <c r="I36" s="44"/>
      <c r="J36" s="45"/>
      <c r="K36" s="68"/>
      <c r="L36" s="68"/>
      <c r="M36" s="68" t="s">
        <v>43</v>
      </c>
      <c r="N36" s="68"/>
      <c r="O36" s="68"/>
      <c r="P36" s="68"/>
      <c r="Q36" s="68"/>
      <c r="R36" s="68"/>
      <c r="S36" s="69"/>
      <c r="T36" s="62"/>
    </row>
    <row r="37" spans="1:20" ht="13.5">
      <c r="A37" s="41"/>
      <c r="B37" s="43"/>
      <c r="C37" s="43"/>
      <c r="D37" s="43"/>
      <c r="E37" s="43"/>
      <c r="F37" s="43"/>
      <c r="G37" s="43"/>
      <c r="H37" s="43"/>
      <c r="I37" s="44"/>
      <c r="J37" s="45"/>
      <c r="K37" s="68"/>
      <c r="L37" s="68"/>
      <c r="M37" s="90"/>
      <c r="N37" s="90" t="s">
        <v>42</v>
      </c>
      <c r="O37" s="90"/>
      <c r="P37" s="90"/>
      <c r="Q37" s="90"/>
      <c r="R37" s="90"/>
      <c r="S37" s="92">
        <f>S9</f>
        <v>0</v>
      </c>
      <c r="T37" s="62"/>
    </row>
    <row r="38" spans="1:20" ht="13.5">
      <c r="A38" s="41"/>
      <c r="B38" s="43"/>
      <c r="C38" s="43"/>
      <c r="D38" s="43"/>
      <c r="E38" s="43"/>
      <c r="F38" s="43"/>
      <c r="G38" s="43"/>
      <c r="H38" s="43"/>
      <c r="I38" s="44"/>
      <c r="J38" s="45"/>
      <c r="K38" s="68"/>
      <c r="L38" s="68"/>
      <c r="M38" s="68"/>
      <c r="N38" s="68"/>
      <c r="O38" s="68"/>
      <c r="P38" s="68"/>
      <c r="Q38" s="68"/>
      <c r="R38" s="68"/>
      <c r="S38" s="69"/>
      <c r="T38" s="62"/>
    </row>
    <row r="39" spans="1:20" ht="14.25" thickBot="1">
      <c r="A39" s="41"/>
      <c r="B39" s="43"/>
      <c r="C39" s="43"/>
      <c r="D39" s="43"/>
      <c r="E39" s="43"/>
      <c r="F39" s="43"/>
      <c r="G39" s="43"/>
      <c r="H39" s="43"/>
      <c r="I39" s="44"/>
      <c r="J39" s="45"/>
      <c r="K39" s="68"/>
      <c r="L39" s="68"/>
      <c r="M39" s="89" t="s">
        <v>0</v>
      </c>
      <c r="N39" s="68"/>
      <c r="O39" s="68"/>
      <c r="P39" s="68"/>
      <c r="Q39" s="68"/>
      <c r="R39" s="68"/>
      <c r="S39" s="69"/>
      <c r="T39" s="62"/>
    </row>
    <row r="40" spans="1:20" ht="14.25" thickBot="1">
      <c r="A40" s="41"/>
      <c r="B40" s="43"/>
      <c r="C40" s="43"/>
      <c r="D40" s="43"/>
      <c r="E40" s="43"/>
      <c r="F40" s="43"/>
      <c r="G40" s="43"/>
      <c r="H40" s="43"/>
      <c r="I40" s="44"/>
      <c r="J40" s="45"/>
      <c r="K40" s="68"/>
      <c r="L40" s="68"/>
      <c r="M40" s="68"/>
      <c r="N40" s="68" t="s">
        <v>27</v>
      </c>
      <c r="O40" s="68"/>
      <c r="P40" s="68"/>
      <c r="Q40" s="68"/>
      <c r="R40" s="68"/>
      <c r="S40" s="101">
        <f>'入力項目'!J10</f>
        <v>0</v>
      </c>
      <c r="T40" s="62"/>
    </row>
    <row r="41" spans="1:20" ht="14.25" thickBot="1">
      <c r="A41" s="41"/>
      <c r="B41" s="43"/>
      <c r="C41" s="43"/>
      <c r="D41" s="43"/>
      <c r="E41" s="43"/>
      <c r="F41" s="43"/>
      <c r="G41" s="43"/>
      <c r="H41" s="43"/>
      <c r="I41" s="44"/>
      <c r="J41" s="45"/>
      <c r="K41" s="68"/>
      <c r="L41" s="68"/>
      <c r="M41" s="68"/>
      <c r="N41" s="68" t="s">
        <v>28</v>
      </c>
      <c r="O41" s="68"/>
      <c r="P41" s="68"/>
      <c r="Q41" s="68"/>
      <c r="R41" s="68"/>
      <c r="S41" s="102">
        <f>'入力項目'!J11</f>
        <v>0</v>
      </c>
      <c r="T41" s="62"/>
    </row>
    <row r="42" spans="1:20" ht="14.25" thickBot="1">
      <c r="A42" s="41"/>
      <c r="B42" s="43"/>
      <c r="C42" s="43"/>
      <c r="D42" s="43"/>
      <c r="E42" s="43"/>
      <c r="F42" s="43"/>
      <c r="G42" s="43"/>
      <c r="H42" s="43"/>
      <c r="I42" s="107"/>
      <c r="J42" s="45"/>
      <c r="K42" s="68"/>
      <c r="L42" s="68"/>
      <c r="M42" s="68"/>
      <c r="N42" s="68" t="s">
        <v>30</v>
      </c>
      <c r="O42" s="68"/>
      <c r="P42" s="68"/>
      <c r="Q42" s="68"/>
      <c r="R42" s="68"/>
      <c r="S42" s="103">
        <f>'入力項目'!J12</f>
        <v>0</v>
      </c>
      <c r="T42" s="62"/>
    </row>
    <row r="43" spans="1:20" ht="14.25" thickBot="1">
      <c r="A43" s="41"/>
      <c r="B43" s="43"/>
      <c r="C43" s="43"/>
      <c r="D43" s="43"/>
      <c r="E43" s="43"/>
      <c r="F43" s="43"/>
      <c r="G43" s="43"/>
      <c r="H43" s="43"/>
      <c r="I43" s="44"/>
      <c r="J43" s="45"/>
      <c r="K43" s="68"/>
      <c r="L43" s="68"/>
      <c r="M43" s="68"/>
      <c r="N43" s="68" t="s">
        <v>31</v>
      </c>
      <c r="O43" s="68"/>
      <c r="P43" s="68"/>
      <c r="Q43" s="68"/>
      <c r="R43" s="68"/>
      <c r="S43" s="102">
        <f>'入力項目'!J13</f>
        <v>0</v>
      </c>
      <c r="T43" s="62"/>
    </row>
    <row r="44" spans="1:20" ht="14.25" thickBot="1">
      <c r="A44" s="41"/>
      <c r="B44" s="43"/>
      <c r="C44" s="43"/>
      <c r="D44" s="43"/>
      <c r="E44" s="43"/>
      <c r="F44" s="43"/>
      <c r="G44" s="43"/>
      <c r="H44" s="43"/>
      <c r="I44" s="44"/>
      <c r="J44" s="45"/>
      <c r="K44" s="68"/>
      <c r="L44" s="68"/>
      <c r="M44" s="68"/>
      <c r="N44" s="68" t="s">
        <v>32</v>
      </c>
      <c r="O44" s="68"/>
      <c r="P44" s="68"/>
      <c r="Q44" s="68"/>
      <c r="R44" s="68"/>
      <c r="S44" s="103">
        <f>'入力項目'!J14</f>
        <v>0</v>
      </c>
      <c r="T44" s="62"/>
    </row>
    <row r="45" spans="1:20" ht="14.25" thickBot="1">
      <c r="A45" s="41"/>
      <c r="B45" s="43"/>
      <c r="C45" s="43"/>
      <c r="D45" s="43"/>
      <c r="E45" s="43"/>
      <c r="F45" s="43"/>
      <c r="G45" s="43"/>
      <c r="H45" s="43"/>
      <c r="I45" s="44"/>
      <c r="J45" s="45"/>
      <c r="K45" s="68"/>
      <c r="L45" s="68"/>
      <c r="M45" s="68"/>
      <c r="N45" s="68" t="s">
        <v>33</v>
      </c>
      <c r="O45" s="68"/>
      <c r="P45" s="68"/>
      <c r="Q45" s="68"/>
      <c r="R45" s="68"/>
      <c r="S45" s="102">
        <f>'入力項目'!J15</f>
        <v>0</v>
      </c>
      <c r="T45" s="62"/>
    </row>
    <row r="46" spans="1:20" ht="14.25" thickBot="1">
      <c r="A46" s="41"/>
      <c r="B46" s="43"/>
      <c r="C46" s="43"/>
      <c r="D46" s="43"/>
      <c r="E46" s="43"/>
      <c r="F46" s="43"/>
      <c r="G46" s="43"/>
      <c r="H46" s="43"/>
      <c r="I46" s="44"/>
      <c r="J46" s="45"/>
      <c r="K46" s="68"/>
      <c r="L46" s="68"/>
      <c r="M46" s="68"/>
      <c r="N46" s="68" t="s">
        <v>34</v>
      </c>
      <c r="O46" s="68"/>
      <c r="P46" s="68"/>
      <c r="Q46" s="68"/>
      <c r="R46" s="68"/>
      <c r="S46" s="103">
        <f>'入力項目'!J16</f>
        <v>0</v>
      </c>
      <c r="T46" s="62"/>
    </row>
    <row r="47" spans="1:20" ht="14.25" thickBot="1">
      <c r="A47" s="41"/>
      <c r="B47" s="43"/>
      <c r="C47" s="43"/>
      <c r="D47" s="43"/>
      <c r="E47" s="43"/>
      <c r="F47" s="43"/>
      <c r="G47" s="43"/>
      <c r="H47" s="43"/>
      <c r="I47" s="44"/>
      <c r="J47" s="45"/>
      <c r="K47" s="68"/>
      <c r="L47" s="68"/>
      <c r="M47" s="68"/>
      <c r="N47" s="68" t="s">
        <v>35</v>
      </c>
      <c r="O47" s="68"/>
      <c r="P47" s="68"/>
      <c r="Q47" s="68"/>
      <c r="R47" s="68"/>
      <c r="S47" s="102">
        <f>'入力項目'!J17</f>
        <v>0</v>
      </c>
      <c r="T47" s="62"/>
    </row>
    <row r="48" spans="1:20" ht="14.25" thickBot="1">
      <c r="A48" s="41"/>
      <c r="B48" s="43"/>
      <c r="C48" s="43"/>
      <c r="D48" s="43"/>
      <c r="E48" s="43"/>
      <c r="F48" s="43"/>
      <c r="G48" s="43"/>
      <c r="H48" s="43"/>
      <c r="I48" s="44"/>
      <c r="J48" s="45"/>
      <c r="K48" s="68"/>
      <c r="L48" s="68"/>
      <c r="M48" s="68"/>
      <c r="N48" s="68" t="s">
        <v>36</v>
      </c>
      <c r="O48" s="68"/>
      <c r="P48" s="68"/>
      <c r="Q48" s="68"/>
      <c r="R48" s="68"/>
      <c r="S48" s="104">
        <f>'入力項目'!J18</f>
        <v>0</v>
      </c>
      <c r="T48" s="62"/>
    </row>
    <row r="49" spans="1:20" ht="14.25" thickBot="1">
      <c r="A49" s="41"/>
      <c r="B49" s="43"/>
      <c r="C49" s="43"/>
      <c r="D49" s="43"/>
      <c r="E49" s="43"/>
      <c r="F49" s="43"/>
      <c r="G49" s="43"/>
      <c r="H49" s="43"/>
      <c r="I49" s="44"/>
      <c r="J49" s="45"/>
      <c r="K49" s="68"/>
      <c r="L49" s="68"/>
      <c r="M49" s="68"/>
      <c r="N49" s="68" t="s">
        <v>37</v>
      </c>
      <c r="O49" s="68"/>
      <c r="P49" s="68"/>
      <c r="Q49" s="68"/>
      <c r="R49" s="68"/>
      <c r="S49" s="69">
        <v>330000</v>
      </c>
      <c r="T49" s="62"/>
    </row>
    <row r="50" spans="1:20" ht="14.25" thickBot="1">
      <c r="A50" s="41"/>
      <c r="B50" s="43"/>
      <c r="C50" s="43"/>
      <c r="D50" s="43"/>
      <c r="E50" s="43"/>
      <c r="F50" s="43"/>
      <c r="G50" s="43"/>
      <c r="H50" s="43"/>
      <c r="I50" s="44"/>
      <c r="J50" s="45"/>
      <c r="K50" s="68"/>
      <c r="L50" s="68"/>
      <c r="M50" s="68"/>
      <c r="N50" s="68" t="s">
        <v>38</v>
      </c>
      <c r="O50" s="68"/>
      <c r="P50" s="68"/>
      <c r="Q50" s="68"/>
      <c r="R50" s="68"/>
      <c r="S50" s="101">
        <f>'入力項目'!J19</f>
        <v>0</v>
      </c>
      <c r="T50" s="62"/>
    </row>
    <row r="51" spans="1:20" ht="14.25" thickBot="1">
      <c r="A51" s="41"/>
      <c r="B51" s="43"/>
      <c r="C51" s="43"/>
      <c r="D51" s="43"/>
      <c r="E51" s="43"/>
      <c r="F51" s="43"/>
      <c r="G51" s="43"/>
      <c r="H51" s="43"/>
      <c r="I51" s="44"/>
      <c r="J51" s="45"/>
      <c r="K51" s="68"/>
      <c r="L51" s="68"/>
      <c r="M51" s="68"/>
      <c r="N51" s="68" t="s">
        <v>29</v>
      </c>
      <c r="O51" s="68"/>
      <c r="P51" s="68"/>
      <c r="Q51" s="68"/>
      <c r="R51" s="68"/>
      <c r="S51" s="102">
        <f>'入力項目'!J20</f>
        <v>0</v>
      </c>
      <c r="T51" s="62"/>
    </row>
    <row r="52" spans="1:20" ht="14.25" thickBot="1">
      <c r="A52" s="41"/>
      <c r="B52" s="43"/>
      <c r="C52" s="43"/>
      <c r="D52" s="43"/>
      <c r="E52" s="43"/>
      <c r="F52" s="43"/>
      <c r="G52" s="43"/>
      <c r="H52" s="43"/>
      <c r="I52" s="44"/>
      <c r="J52" s="45"/>
      <c r="K52" s="68"/>
      <c r="L52" s="68"/>
      <c r="M52" s="68"/>
      <c r="N52" s="68" t="s">
        <v>39</v>
      </c>
      <c r="O52" s="68"/>
      <c r="P52" s="68"/>
      <c r="Q52" s="68"/>
      <c r="R52" s="68"/>
      <c r="S52" s="104">
        <f>'入力項目'!J21</f>
        <v>0</v>
      </c>
      <c r="T52" s="62"/>
    </row>
    <row r="53" spans="1:20" ht="13.5">
      <c r="A53" s="41"/>
      <c r="B53" s="43"/>
      <c r="C53" s="43"/>
      <c r="D53" s="43"/>
      <c r="E53" s="43"/>
      <c r="F53" s="43"/>
      <c r="G53" s="43"/>
      <c r="H53" s="43"/>
      <c r="I53" s="44"/>
      <c r="J53" s="45"/>
      <c r="K53" s="68"/>
      <c r="L53" s="68"/>
      <c r="M53" s="91" t="s">
        <v>40</v>
      </c>
      <c r="N53" s="90"/>
      <c r="O53" s="90"/>
      <c r="P53" s="90"/>
      <c r="Q53" s="90"/>
      <c r="R53" s="90"/>
      <c r="S53" s="92">
        <f>SUM(S40:S52)</f>
        <v>330000</v>
      </c>
      <c r="T53" s="62"/>
    </row>
    <row r="54" spans="1:20" ht="13.5">
      <c r="A54" s="41"/>
      <c r="B54" s="43"/>
      <c r="C54" s="43"/>
      <c r="D54" s="43"/>
      <c r="E54" s="43"/>
      <c r="F54" s="43"/>
      <c r="G54" s="43"/>
      <c r="H54" s="43"/>
      <c r="I54" s="44"/>
      <c r="J54" s="45"/>
      <c r="K54" s="68"/>
      <c r="L54" s="68"/>
      <c r="M54" s="68"/>
      <c r="N54" s="68"/>
      <c r="O54" s="68"/>
      <c r="P54" s="68"/>
      <c r="Q54" s="68"/>
      <c r="R54" s="68"/>
      <c r="S54" s="69"/>
      <c r="T54" s="62"/>
    </row>
    <row r="55" spans="1:20" ht="14.25" thickBot="1">
      <c r="A55" s="41"/>
      <c r="B55" s="43"/>
      <c r="C55" s="43"/>
      <c r="D55" s="43"/>
      <c r="E55" s="43"/>
      <c r="F55" s="43"/>
      <c r="G55" s="43"/>
      <c r="H55" s="43"/>
      <c r="I55" s="44"/>
      <c r="J55" s="45"/>
      <c r="K55" s="68"/>
      <c r="L55" s="68"/>
      <c r="M55" s="89" t="s">
        <v>44</v>
      </c>
      <c r="N55" s="68"/>
      <c r="O55" s="68"/>
      <c r="P55" s="68"/>
      <c r="Q55" s="68"/>
      <c r="R55" s="68"/>
      <c r="S55" s="94">
        <f>IF((S35+S37-S53)&gt;0,ROUNDDOWN(S35+S37-S53,-3),0)</f>
        <v>0</v>
      </c>
      <c r="T55" s="62"/>
    </row>
    <row r="56" spans="1:20" ht="14.25" thickBot="1">
      <c r="A56" s="41"/>
      <c r="B56" s="43"/>
      <c r="C56" s="43"/>
      <c r="D56" s="43"/>
      <c r="E56" s="43"/>
      <c r="F56" s="43"/>
      <c r="G56" s="43"/>
      <c r="H56" s="43"/>
      <c r="I56" s="44"/>
      <c r="J56" s="45"/>
      <c r="K56" s="68"/>
      <c r="L56" s="68"/>
      <c r="M56" s="89" t="s">
        <v>45</v>
      </c>
      <c r="N56" s="68"/>
      <c r="O56" s="68"/>
      <c r="P56" s="68"/>
      <c r="Q56" s="68"/>
      <c r="R56" s="68"/>
      <c r="S56" s="95">
        <f>SUM(S58:S60)</f>
        <v>4000</v>
      </c>
      <c r="T56" s="62"/>
    </row>
    <row r="57" spans="1:20" ht="13.5">
      <c r="A57" s="41"/>
      <c r="B57" s="43"/>
      <c r="C57" s="43"/>
      <c r="D57" s="43"/>
      <c r="E57" s="43"/>
      <c r="F57" s="43"/>
      <c r="G57" s="43"/>
      <c r="H57" s="43"/>
      <c r="I57" s="44"/>
      <c r="J57" s="45"/>
      <c r="K57" s="68"/>
      <c r="L57" s="68"/>
      <c r="M57" s="68"/>
      <c r="N57" s="68" t="s">
        <v>68</v>
      </c>
      <c r="O57" s="68"/>
      <c r="P57" s="68"/>
      <c r="Q57" s="68"/>
      <c r="R57" s="68"/>
      <c r="S57" s="69"/>
      <c r="T57" s="62"/>
    </row>
    <row r="58" spans="1:20" ht="13.5">
      <c r="A58" s="41"/>
      <c r="B58" s="43"/>
      <c r="C58" s="43"/>
      <c r="D58" s="43"/>
      <c r="E58" s="43"/>
      <c r="F58" s="43"/>
      <c r="G58" s="43"/>
      <c r="H58" s="43"/>
      <c r="I58" s="44"/>
      <c r="J58" s="45"/>
      <c r="K58" s="68"/>
      <c r="L58" s="68"/>
      <c r="M58" s="68"/>
      <c r="N58" s="68"/>
      <c r="O58" s="68" t="s">
        <v>73</v>
      </c>
      <c r="P58" s="68"/>
      <c r="Q58" s="68"/>
      <c r="R58" s="68"/>
      <c r="S58" s="69">
        <f>ROUNDDOWN(S55*6%,-2)</f>
        <v>0</v>
      </c>
      <c r="T58" s="62"/>
    </row>
    <row r="59" spans="1:20" ht="13.5">
      <c r="A59" s="41"/>
      <c r="B59" s="43"/>
      <c r="C59" s="43"/>
      <c r="D59" s="43"/>
      <c r="E59" s="43"/>
      <c r="F59" s="43"/>
      <c r="G59" s="43"/>
      <c r="H59" s="43"/>
      <c r="I59" s="44"/>
      <c r="J59" s="45"/>
      <c r="K59" s="68"/>
      <c r="L59" s="68"/>
      <c r="M59" s="68"/>
      <c r="N59" s="68"/>
      <c r="O59" s="68" t="s">
        <v>74</v>
      </c>
      <c r="P59" s="68"/>
      <c r="Q59" s="68"/>
      <c r="R59" s="68"/>
      <c r="S59" s="69">
        <f>ROUNDDOWN(S55*4%,-2)</f>
        <v>0</v>
      </c>
      <c r="T59" s="62"/>
    </row>
    <row r="60" spans="1:20" ht="13.5">
      <c r="A60" s="41"/>
      <c r="B60" s="43"/>
      <c r="C60" s="43"/>
      <c r="D60" s="43"/>
      <c r="E60" s="43"/>
      <c r="F60" s="43"/>
      <c r="G60" s="43"/>
      <c r="H60" s="43"/>
      <c r="I60" s="44"/>
      <c r="J60" s="45"/>
      <c r="K60" s="68"/>
      <c r="L60" s="68"/>
      <c r="M60" s="68"/>
      <c r="N60" s="68" t="s">
        <v>69</v>
      </c>
      <c r="O60" s="68"/>
      <c r="P60" s="68"/>
      <c r="Q60" s="68"/>
      <c r="R60" s="68"/>
      <c r="S60" s="69">
        <v>4000</v>
      </c>
      <c r="T60" s="62"/>
    </row>
    <row r="61" spans="1:20" ht="14.25" thickBot="1">
      <c r="A61" s="46"/>
      <c r="B61" s="47"/>
      <c r="C61" s="47"/>
      <c r="D61" s="47"/>
      <c r="E61" s="47"/>
      <c r="F61" s="47"/>
      <c r="G61" s="47"/>
      <c r="H61" s="47"/>
      <c r="I61" s="48"/>
      <c r="J61" s="49"/>
      <c r="K61" s="85"/>
      <c r="L61" s="85"/>
      <c r="M61" s="85"/>
      <c r="N61" s="85"/>
      <c r="O61" s="85"/>
      <c r="P61" s="85"/>
      <c r="Q61" s="85"/>
      <c r="R61" s="85"/>
      <c r="S61" s="97"/>
      <c r="T61" s="87"/>
    </row>
    <row r="62" spans="1:10" ht="13.5">
      <c r="A62" s="105"/>
      <c r="B62" s="105"/>
      <c r="C62" s="105"/>
      <c r="D62" s="105"/>
      <c r="E62" s="105"/>
      <c r="F62" s="105"/>
      <c r="G62" s="105"/>
      <c r="H62" s="105"/>
      <c r="I62" s="106"/>
      <c r="J62" s="105"/>
    </row>
  </sheetData>
  <sheetProtection password="CCED" sheet="1" objects="1" scenarios="1"/>
  <printOptions/>
  <pageMargins left="1.35" right="0.57" top="0.59" bottom="0.55" header="0.512" footer="0.51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U56"/>
  <sheetViews>
    <sheetView zoomScale="80" zoomScaleNormal="80" workbookViewId="0" topLeftCell="F16">
      <selection activeCell="S46" sqref="S46"/>
    </sheetView>
  </sheetViews>
  <sheetFormatPr defaultColWidth="9.00390625" defaultRowHeight="13.5"/>
  <cols>
    <col min="1" max="1" width="5.625" style="0" customWidth="1"/>
    <col min="2" max="2" width="2.875" style="0" customWidth="1"/>
    <col min="3" max="3" width="1.625" style="0" customWidth="1"/>
    <col min="8" max="8" width="20.625" style="0" customWidth="1"/>
    <col min="9" max="9" width="14.125" style="1" bestFit="1" customWidth="1"/>
    <col min="10" max="10" width="10.625" style="0" customWidth="1"/>
    <col min="11" max="11" width="5.875" style="0" customWidth="1"/>
    <col min="12" max="12" width="2.625" style="0" customWidth="1"/>
    <col min="13" max="14" width="1.625" style="0" customWidth="1"/>
    <col min="17" max="17" width="9.25390625" style="0" bestFit="1" customWidth="1"/>
    <col min="19" max="19" width="20.625" style="0" customWidth="1"/>
    <col min="20" max="20" width="14.125" style="1" bestFit="1" customWidth="1"/>
    <col min="21" max="21" width="10.625" style="0" customWidth="1"/>
  </cols>
  <sheetData>
    <row r="1" spans="1:21" ht="13.5">
      <c r="A1" s="54"/>
      <c r="B1" s="55"/>
      <c r="C1" s="55"/>
      <c r="D1" s="55"/>
      <c r="E1" s="55"/>
      <c r="F1" s="55"/>
      <c r="G1" s="55"/>
      <c r="H1" s="55"/>
      <c r="I1" s="56"/>
      <c r="J1" s="57"/>
      <c r="K1" s="54"/>
      <c r="L1" s="55"/>
      <c r="M1" s="55"/>
      <c r="N1" s="55"/>
      <c r="O1" s="55"/>
      <c r="P1" s="55"/>
      <c r="Q1" s="55"/>
      <c r="R1" s="55"/>
      <c r="S1" s="55"/>
      <c r="T1" s="56"/>
      <c r="U1" s="57"/>
    </row>
    <row r="2" spans="1:21" ht="17.25">
      <c r="A2" s="58"/>
      <c r="B2" s="88" t="s">
        <v>66</v>
      </c>
      <c r="C2" s="96"/>
      <c r="D2" s="96"/>
      <c r="E2" s="68"/>
      <c r="F2" s="68"/>
      <c r="G2" s="68"/>
      <c r="H2" s="68"/>
      <c r="I2" s="69"/>
      <c r="J2" s="62"/>
      <c r="K2" s="58"/>
      <c r="L2" s="88" t="s">
        <v>67</v>
      </c>
      <c r="M2" s="96"/>
      <c r="N2" s="68"/>
      <c r="O2" s="68"/>
      <c r="P2" s="68"/>
      <c r="Q2" s="68"/>
      <c r="R2" s="68"/>
      <c r="S2" s="68"/>
      <c r="T2" s="69"/>
      <c r="U2" s="62"/>
    </row>
    <row r="3" spans="1:21" ht="13.5" customHeight="1" thickBot="1">
      <c r="A3" s="58"/>
      <c r="B3" s="68"/>
      <c r="C3" s="68"/>
      <c r="D3" s="68"/>
      <c r="E3" s="68"/>
      <c r="F3" s="68"/>
      <c r="G3" s="68"/>
      <c r="H3" s="68"/>
      <c r="I3" s="69"/>
      <c r="J3" s="62"/>
      <c r="K3" s="58"/>
      <c r="L3" s="68"/>
      <c r="M3" s="68"/>
      <c r="N3" s="68"/>
      <c r="O3" s="68"/>
      <c r="P3" s="68"/>
      <c r="Q3" s="68"/>
      <c r="R3" s="68"/>
      <c r="S3" s="68"/>
      <c r="T3" s="69"/>
      <c r="U3" s="62"/>
    </row>
    <row r="4" spans="1:21" ht="13.5" customHeight="1" thickBot="1">
      <c r="A4" s="58"/>
      <c r="B4" s="68"/>
      <c r="C4" s="89" t="s">
        <v>1</v>
      </c>
      <c r="D4" s="68"/>
      <c r="E4" s="68"/>
      <c r="F4" s="68"/>
      <c r="G4" s="68"/>
      <c r="H4" s="68"/>
      <c r="I4" s="98">
        <f>'入力項目'!H3</f>
        <v>0</v>
      </c>
      <c r="J4" s="62"/>
      <c r="K4" s="58"/>
      <c r="L4" s="68"/>
      <c r="M4" s="89" t="s">
        <v>26</v>
      </c>
      <c r="N4" s="68"/>
      <c r="O4" s="68"/>
      <c r="P4" s="68"/>
      <c r="Q4" s="68"/>
      <c r="R4" s="68"/>
      <c r="S4" s="68"/>
      <c r="T4" s="94">
        <f>I18</f>
        <v>0</v>
      </c>
      <c r="U4" s="62"/>
    </row>
    <row r="5" spans="1:21" ht="13.5" customHeight="1" thickBot="1">
      <c r="A5" s="58"/>
      <c r="B5" s="108"/>
      <c r="C5" s="89" t="s">
        <v>2</v>
      </c>
      <c r="D5" s="68"/>
      <c r="E5" s="68"/>
      <c r="F5" s="68"/>
      <c r="G5" s="68"/>
      <c r="H5" s="68"/>
      <c r="I5" s="98">
        <f>'入力項目'!H4</f>
        <v>0</v>
      </c>
      <c r="J5" s="62"/>
      <c r="K5" s="58"/>
      <c r="L5" s="68"/>
      <c r="M5" s="68" t="s">
        <v>43</v>
      </c>
      <c r="N5" s="68"/>
      <c r="O5" s="68"/>
      <c r="P5" s="68"/>
      <c r="Q5" s="68"/>
      <c r="R5" s="68"/>
      <c r="S5" s="68"/>
      <c r="T5" s="69"/>
      <c r="U5" s="62"/>
    </row>
    <row r="6" spans="1:21" ht="13.5">
      <c r="A6" s="58"/>
      <c r="B6" s="68"/>
      <c r="C6" s="90"/>
      <c r="D6" s="91" t="s">
        <v>11</v>
      </c>
      <c r="E6" s="90"/>
      <c r="F6" s="90"/>
      <c r="G6" s="90"/>
      <c r="H6" s="90"/>
      <c r="I6" s="92">
        <f>SUM(I4:I5)</f>
        <v>0</v>
      </c>
      <c r="J6" s="62"/>
      <c r="K6" s="58"/>
      <c r="L6" s="68"/>
      <c r="M6" s="90"/>
      <c r="N6" s="90" t="s">
        <v>42</v>
      </c>
      <c r="O6" s="90"/>
      <c r="P6" s="90"/>
      <c r="Q6" s="90"/>
      <c r="R6" s="90"/>
      <c r="S6" s="90"/>
      <c r="T6" s="92">
        <f>I20</f>
        <v>0</v>
      </c>
      <c r="U6" s="62"/>
    </row>
    <row r="7" spans="1:21" ht="13.5">
      <c r="A7" s="58"/>
      <c r="B7" s="68"/>
      <c r="C7" s="68"/>
      <c r="D7" s="68"/>
      <c r="E7" s="68"/>
      <c r="F7" s="68"/>
      <c r="G7" s="68"/>
      <c r="H7" s="68"/>
      <c r="I7" s="69"/>
      <c r="J7" s="62"/>
      <c r="K7" s="58"/>
      <c r="L7" s="68"/>
      <c r="M7" s="68"/>
      <c r="N7" s="68"/>
      <c r="O7" s="68"/>
      <c r="P7" s="68"/>
      <c r="Q7" s="68"/>
      <c r="R7" s="68"/>
      <c r="S7" s="68"/>
      <c r="T7" s="69"/>
      <c r="U7" s="62"/>
    </row>
    <row r="8" spans="1:21" ht="14.25" thickBot="1">
      <c r="A8" s="58"/>
      <c r="B8" s="68"/>
      <c r="C8" s="89" t="s">
        <v>16</v>
      </c>
      <c r="D8" s="68"/>
      <c r="E8" s="68"/>
      <c r="F8" s="68"/>
      <c r="G8" s="68"/>
      <c r="H8" s="68"/>
      <c r="I8" s="99">
        <f>MAX(I9,I10)</f>
        <v>0</v>
      </c>
      <c r="J8" s="62"/>
      <c r="K8" s="58"/>
      <c r="L8" s="68"/>
      <c r="M8" s="89" t="s">
        <v>0</v>
      </c>
      <c r="N8" s="68"/>
      <c r="O8" s="68"/>
      <c r="P8" s="68"/>
      <c r="Q8" s="68"/>
      <c r="R8" s="68"/>
      <c r="S8" s="68"/>
      <c r="T8" s="69"/>
      <c r="U8" s="62"/>
    </row>
    <row r="9" spans="1:21" ht="14.25" thickBot="1">
      <c r="A9" s="58"/>
      <c r="B9" s="68"/>
      <c r="C9" s="68"/>
      <c r="D9" s="89" t="s">
        <v>12</v>
      </c>
      <c r="E9" s="68"/>
      <c r="F9" s="68"/>
      <c r="G9" s="68"/>
      <c r="H9" s="68"/>
      <c r="I9" s="102">
        <f>'入力項目'!H5</f>
        <v>0</v>
      </c>
      <c r="J9" s="62"/>
      <c r="K9" s="58"/>
      <c r="L9" s="68"/>
      <c r="M9" s="68"/>
      <c r="N9" s="68" t="s">
        <v>27</v>
      </c>
      <c r="O9" s="68"/>
      <c r="P9" s="68"/>
      <c r="Q9" s="68"/>
      <c r="R9" s="68"/>
      <c r="S9" s="68"/>
      <c r="T9" s="101">
        <f>'入力項目'!J10</f>
        <v>0</v>
      </c>
      <c r="U9" s="62"/>
    </row>
    <row r="10" spans="1:21" ht="14.25" thickBot="1">
      <c r="A10" s="58"/>
      <c r="B10" s="68"/>
      <c r="C10" s="68"/>
      <c r="D10" s="89" t="s">
        <v>14</v>
      </c>
      <c r="E10" s="68"/>
      <c r="F10" s="68"/>
      <c r="G10" s="68"/>
      <c r="H10" s="68"/>
      <c r="I10" s="69">
        <f>'計算資料'!F9</f>
        <v>0</v>
      </c>
      <c r="J10" s="62"/>
      <c r="K10" s="58"/>
      <c r="L10" s="68"/>
      <c r="M10" s="68"/>
      <c r="N10" s="68" t="s">
        <v>28</v>
      </c>
      <c r="O10" s="68"/>
      <c r="P10" s="68"/>
      <c r="Q10" s="68"/>
      <c r="R10" s="68"/>
      <c r="S10" s="68"/>
      <c r="T10" s="102">
        <f>'入力項目'!J11</f>
        <v>0</v>
      </c>
      <c r="U10" s="62"/>
    </row>
    <row r="11" spans="1:21" ht="14.25" thickBot="1">
      <c r="A11" s="58"/>
      <c r="B11" s="68"/>
      <c r="C11" s="89" t="s">
        <v>13</v>
      </c>
      <c r="D11" s="68"/>
      <c r="E11" s="68"/>
      <c r="F11" s="68"/>
      <c r="G11" s="68"/>
      <c r="H11" s="68"/>
      <c r="I11" s="98">
        <f>'入力項目'!H6</f>
        <v>0</v>
      </c>
      <c r="J11" s="62"/>
      <c r="K11" s="58"/>
      <c r="L11" s="68"/>
      <c r="M11" s="68"/>
      <c r="N11" s="68" t="s">
        <v>30</v>
      </c>
      <c r="O11" s="68"/>
      <c r="P11" s="68"/>
      <c r="Q11" s="68"/>
      <c r="R11" s="68"/>
      <c r="S11" s="68"/>
      <c r="T11" s="103">
        <f>'入力項目'!J12</f>
        <v>0</v>
      </c>
      <c r="U11" s="62"/>
    </row>
    <row r="12" spans="1:21" ht="14.25" thickBot="1">
      <c r="A12" s="58"/>
      <c r="B12" s="68"/>
      <c r="C12" s="90"/>
      <c r="D12" s="91" t="s">
        <v>15</v>
      </c>
      <c r="E12" s="90"/>
      <c r="F12" s="90"/>
      <c r="G12" s="90"/>
      <c r="H12" s="90"/>
      <c r="I12" s="92">
        <f>I8+I11</f>
        <v>0</v>
      </c>
      <c r="J12" s="62"/>
      <c r="K12" s="58"/>
      <c r="L12" s="68"/>
      <c r="M12" s="68"/>
      <c r="N12" s="68" t="s">
        <v>31</v>
      </c>
      <c r="O12" s="68"/>
      <c r="P12" s="68"/>
      <c r="Q12" s="68"/>
      <c r="R12" s="68"/>
      <c r="S12" s="68"/>
      <c r="T12" s="102">
        <f>'入力項目'!J13</f>
        <v>0</v>
      </c>
      <c r="U12" s="62"/>
    </row>
    <row r="13" spans="1:21" ht="13.5" customHeight="1" thickBot="1">
      <c r="A13" s="58"/>
      <c r="B13" s="68"/>
      <c r="C13" s="68"/>
      <c r="D13" s="68"/>
      <c r="E13" s="68"/>
      <c r="F13" s="68"/>
      <c r="G13" s="68"/>
      <c r="H13" s="68"/>
      <c r="I13" s="69"/>
      <c r="J13" s="62"/>
      <c r="K13" s="58"/>
      <c r="L13" s="68"/>
      <c r="M13" s="68"/>
      <c r="N13" s="68" t="s">
        <v>32</v>
      </c>
      <c r="O13" s="68"/>
      <c r="P13" s="68"/>
      <c r="Q13" s="68"/>
      <c r="R13" s="68"/>
      <c r="S13" s="68"/>
      <c r="T13" s="103">
        <f>'入力項目'!J14</f>
        <v>0</v>
      </c>
      <c r="U13" s="62"/>
    </row>
    <row r="14" spans="1:21" ht="13.5" customHeight="1" thickBot="1">
      <c r="A14" s="58"/>
      <c r="B14" s="68"/>
      <c r="C14" s="89" t="s">
        <v>20</v>
      </c>
      <c r="D14" s="68"/>
      <c r="E14" s="68"/>
      <c r="F14" s="68"/>
      <c r="G14" s="68"/>
      <c r="H14" s="68"/>
      <c r="I14" s="69"/>
      <c r="J14" s="62"/>
      <c r="K14" s="58"/>
      <c r="L14" s="68"/>
      <c r="M14" s="68"/>
      <c r="N14" s="68" t="s">
        <v>33</v>
      </c>
      <c r="O14" s="68"/>
      <c r="P14" s="68"/>
      <c r="Q14" s="68"/>
      <c r="R14" s="68"/>
      <c r="S14" s="68"/>
      <c r="T14" s="102">
        <f>'入力項目'!J15</f>
        <v>0</v>
      </c>
      <c r="U14" s="62"/>
    </row>
    <row r="15" spans="1:21" ht="14.25" thickBot="1">
      <c r="A15" s="58"/>
      <c r="B15" s="68"/>
      <c r="C15" s="68"/>
      <c r="D15" s="68" t="s">
        <v>18</v>
      </c>
      <c r="E15" s="68"/>
      <c r="F15" s="68"/>
      <c r="G15" s="68"/>
      <c r="H15" s="68"/>
      <c r="I15" s="102">
        <f>'入力項目'!H8</f>
        <v>0</v>
      </c>
      <c r="J15" s="62"/>
      <c r="K15" s="58"/>
      <c r="L15" s="68"/>
      <c r="M15" s="68"/>
      <c r="N15" s="68" t="s">
        <v>34</v>
      </c>
      <c r="O15" s="68"/>
      <c r="P15" s="68"/>
      <c r="Q15" s="68"/>
      <c r="R15" s="68"/>
      <c r="S15" s="68"/>
      <c r="T15" s="103">
        <f>'入力項目'!J16</f>
        <v>0</v>
      </c>
      <c r="U15" s="62"/>
    </row>
    <row r="16" spans="1:21" ht="14.25" thickBot="1">
      <c r="A16" s="58"/>
      <c r="B16" s="68"/>
      <c r="C16" s="91" t="s">
        <v>19</v>
      </c>
      <c r="D16" s="90"/>
      <c r="E16" s="90"/>
      <c r="F16" s="90"/>
      <c r="G16" s="90"/>
      <c r="H16" s="90"/>
      <c r="I16" s="92">
        <f>'計算資料'!F20</f>
        <v>0</v>
      </c>
      <c r="J16" s="62"/>
      <c r="K16" s="58"/>
      <c r="L16" s="68"/>
      <c r="M16" s="68"/>
      <c r="N16" s="68" t="s">
        <v>35</v>
      </c>
      <c r="O16" s="68"/>
      <c r="P16" s="68"/>
      <c r="Q16" s="68"/>
      <c r="R16" s="68"/>
      <c r="S16" s="68"/>
      <c r="T16" s="102">
        <f>'入力項目'!J17</f>
        <v>0</v>
      </c>
      <c r="U16" s="62"/>
    </row>
    <row r="17" spans="1:21" ht="14.25" thickBot="1">
      <c r="A17" s="58"/>
      <c r="B17" s="68"/>
      <c r="C17" s="68"/>
      <c r="D17" s="68"/>
      <c r="E17" s="68"/>
      <c r="F17" s="68"/>
      <c r="G17" s="68"/>
      <c r="H17" s="68"/>
      <c r="I17" s="69"/>
      <c r="J17" s="62"/>
      <c r="K17" s="58"/>
      <c r="L17" s="68"/>
      <c r="M17" s="68"/>
      <c r="N17" s="68" t="s">
        <v>36</v>
      </c>
      <c r="O17" s="68"/>
      <c r="P17" s="68"/>
      <c r="Q17" s="68"/>
      <c r="R17" s="68"/>
      <c r="S17" s="68"/>
      <c r="T17" s="104">
        <f>'入力項目'!J18</f>
        <v>0</v>
      </c>
      <c r="U17" s="62"/>
    </row>
    <row r="18" spans="1:21" ht="14.25" thickBot="1">
      <c r="A18" s="58"/>
      <c r="B18" s="68"/>
      <c r="C18" s="89" t="s">
        <v>26</v>
      </c>
      <c r="D18" s="68"/>
      <c r="E18" s="68"/>
      <c r="F18" s="68"/>
      <c r="G18" s="68"/>
      <c r="H18" s="68"/>
      <c r="I18" s="94">
        <f>I6-I12-I16</f>
        <v>0</v>
      </c>
      <c r="J18" s="62"/>
      <c r="K18" s="58"/>
      <c r="L18" s="68"/>
      <c r="M18" s="68"/>
      <c r="N18" s="68" t="s">
        <v>37</v>
      </c>
      <c r="O18" s="68"/>
      <c r="P18" s="68"/>
      <c r="Q18" s="68"/>
      <c r="R18" s="68"/>
      <c r="S18" s="68"/>
      <c r="T18" s="69">
        <v>330000</v>
      </c>
      <c r="U18" s="62"/>
    </row>
    <row r="19" spans="1:21" ht="14.25" thickBot="1">
      <c r="A19" s="58"/>
      <c r="B19" s="68"/>
      <c r="C19" s="68" t="s">
        <v>43</v>
      </c>
      <c r="D19" s="68"/>
      <c r="E19" s="68"/>
      <c r="F19" s="68"/>
      <c r="G19" s="68"/>
      <c r="H19" s="68"/>
      <c r="I19" s="69"/>
      <c r="J19" s="62"/>
      <c r="K19" s="58"/>
      <c r="L19" s="68"/>
      <c r="M19" s="68"/>
      <c r="N19" s="68" t="s">
        <v>38</v>
      </c>
      <c r="O19" s="68"/>
      <c r="P19" s="68"/>
      <c r="Q19" s="68"/>
      <c r="R19" s="68"/>
      <c r="S19" s="68"/>
      <c r="T19" s="101">
        <f>'入力項目'!J19</f>
        <v>0</v>
      </c>
      <c r="U19" s="62"/>
    </row>
    <row r="20" spans="1:21" ht="14.25" thickBot="1">
      <c r="A20" s="58"/>
      <c r="B20" s="68"/>
      <c r="C20" s="68"/>
      <c r="D20" s="68" t="s">
        <v>42</v>
      </c>
      <c r="E20" s="68"/>
      <c r="F20" s="68"/>
      <c r="G20" s="68"/>
      <c r="H20" s="68"/>
      <c r="I20" s="100">
        <f>'入力項目'!H9</f>
        <v>0</v>
      </c>
      <c r="J20" s="62"/>
      <c r="K20" s="58"/>
      <c r="L20" s="68"/>
      <c r="M20" s="68"/>
      <c r="N20" s="68" t="s">
        <v>29</v>
      </c>
      <c r="O20" s="68"/>
      <c r="P20" s="68"/>
      <c r="Q20" s="68"/>
      <c r="R20" s="68"/>
      <c r="S20" s="68"/>
      <c r="T20" s="102">
        <f>'入力項目'!J20</f>
        <v>0</v>
      </c>
      <c r="U20" s="62"/>
    </row>
    <row r="21" spans="1:21" ht="14.25" thickBot="1">
      <c r="A21" s="58"/>
      <c r="B21" s="68"/>
      <c r="C21" s="90"/>
      <c r="D21" s="90"/>
      <c r="E21" s="90"/>
      <c r="F21" s="90"/>
      <c r="G21" s="90"/>
      <c r="H21" s="90"/>
      <c r="I21" s="93"/>
      <c r="J21" s="62"/>
      <c r="K21" s="58"/>
      <c r="L21" s="68"/>
      <c r="M21" s="68"/>
      <c r="N21" s="68" t="s">
        <v>39</v>
      </c>
      <c r="O21" s="68"/>
      <c r="P21" s="68"/>
      <c r="Q21" s="68"/>
      <c r="R21" s="68"/>
      <c r="S21" s="68"/>
      <c r="T21" s="104">
        <f>'入力項目'!J21</f>
        <v>0</v>
      </c>
      <c r="U21" s="62"/>
    </row>
    <row r="22" spans="1:21" ht="13.5">
      <c r="A22" s="58"/>
      <c r="B22" s="68"/>
      <c r="C22" s="68"/>
      <c r="D22" s="68"/>
      <c r="E22" s="68"/>
      <c r="F22" s="68"/>
      <c r="G22" s="68"/>
      <c r="H22" s="68"/>
      <c r="I22" s="69"/>
      <c r="J22" s="62"/>
      <c r="K22" s="58"/>
      <c r="L22" s="68"/>
      <c r="M22" s="91" t="s">
        <v>40</v>
      </c>
      <c r="N22" s="90"/>
      <c r="O22" s="90"/>
      <c r="P22" s="90"/>
      <c r="Q22" s="90"/>
      <c r="R22" s="90"/>
      <c r="S22" s="90"/>
      <c r="T22" s="92">
        <f>SUM(T9:T21)</f>
        <v>330000</v>
      </c>
      <c r="U22" s="62"/>
    </row>
    <row r="23" spans="1:21" ht="14.25" thickBot="1">
      <c r="A23" s="58"/>
      <c r="B23" s="68"/>
      <c r="C23" s="89" t="s">
        <v>0</v>
      </c>
      <c r="D23" s="68"/>
      <c r="E23" s="68"/>
      <c r="F23" s="68"/>
      <c r="G23" s="68"/>
      <c r="H23" s="68"/>
      <c r="I23" s="69"/>
      <c r="J23" s="62"/>
      <c r="K23" s="58"/>
      <c r="L23" s="68"/>
      <c r="M23" s="68"/>
      <c r="N23" s="68"/>
      <c r="O23" s="68"/>
      <c r="P23" s="68"/>
      <c r="Q23" s="68"/>
      <c r="R23" s="68"/>
      <c r="S23" s="68"/>
      <c r="T23" s="69"/>
      <c r="U23" s="62"/>
    </row>
    <row r="24" spans="1:21" ht="14.25" thickBot="1">
      <c r="A24" s="58"/>
      <c r="B24" s="68"/>
      <c r="C24" s="68"/>
      <c r="D24" s="68" t="s">
        <v>27</v>
      </c>
      <c r="E24" s="68"/>
      <c r="F24" s="68"/>
      <c r="G24" s="68"/>
      <c r="H24" s="68"/>
      <c r="I24" s="101">
        <f>'入力項目'!H10</f>
        <v>0</v>
      </c>
      <c r="J24" s="62"/>
      <c r="K24" s="58"/>
      <c r="L24" s="68"/>
      <c r="M24" s="89" t="s">
        <v>44</v>
      </c>
      <c r="N24" s="68"/>
      <c r="O24" s="68"/>
      <c r="P24" s="68"/>
      <c r="Q24" s="68"/>
      <c r="R24" s="68"/>
      <c r="S24" s="68"/>
      <c r="T24" s="94">
        <f>IF((T4+T6-T22)&gt;0,ROUNDDOWN(T4+T6-T22,-3),0)</f>
        <v>0</v>
      </c>
      <c r="U24" s="62"/>
    </row>
    <row r="25" spans="1:21" ht="14.25" thickBot="1">
      <c r="A25" s="58"/>
      <c r="B25" s="68"/>
      <c r="C25" s="68"/>
      <c r="D25" s="68" t="s">
        <v>28</v>
      </c>
      <c r="E25" s="68"/>
      <c r="F25" s="68"/>
      <c r="G25" s="68"/>
      <c r="H25" s="68"/>
      <c r="I25" s="102">
        <f>'入力項目'!H11</f>
        <v>0</v>
      </c>
      <c r="J25" s="62"/>
      <c r="K25" s="58"/>
      <c r="L25" s="68"/>
      <c r="M25" s="89" t="s">
        <v>45</v>
      </c>
      <c r="N25" s="68"/>
      <c r="O25" s="68"/>
      <c r="P25" s="68"/>
      <c r="Q25" s="68"/>
      <c r="R25" s="68"/>
      <c r="S25" s="68"/>
      <c r="T25" s="95">
        <f>SUM(T27:T29)</f>
        <v>4000</v>
      </c>
      <c r="U25" s="62"/>
    </row>
    <row r="26" spans="1:21" ht="14.25" thickBot="1">
      <c r="A26" s="58"/>
      <c r="B26" s="68"/>
      <c r="C26" s="68"/>
      <c r="D26" s="68" t="s">
        <v>30</v>
      </c>
      <c r="E26" s="68"/>
      <c r="F26" s="68"/>
      <c r="G26" s="68"/>
      <c r="H26" s="68"/>
      <c r="I26" s="103">
        <f>'入力項目'!H12</f>
        <v>0</v>
      </c>
      <c r="J26" s="62"/>
      <c r="K26" s="58"/>
      <c r="L26" s="68"/>
      <c r="M26" s="68"/>
      <c r="N26" s="68" t="s">
        <v>68</v>
      </c>
      <c r="O26" s="68"/>
      <c r="P26" s="68"/>
      <c r="Q26" s="68"/>
      <c r="R26" s="68"/>
      <c r="S26" s="68"/>
      <c r="T26" s="69"/>
      <c r="U26" s="62"/>
    </row>
    <row r="27" spans="1:21" ht="14.25" thickBot="1">
      <c r="A27" s="58"/>
      <c r="B27" s="68"/>
      <c r="C27" s="68"/>
      <c r="D27" s="68" t="s">
        <v>31</v>
      </c>
      <c r="E27" s="68"/>
      <c r="F27" s="68"/>
      <c r="G27" s="68"/>
      <c r="H27" s="68"/>
      <c r="I27" s="102">
        <f>'入力項目'!H13</f>
        <v>0</v>
      </c>
      <c r="J27" s="62"/>
      <c r="K27" s="58"/>
      <c r="L27" s="68"/>
      <c r="M27" s="68"/>
      <c r="N27" s="68"/>
      <c r="O27" s="68" t="s">
        <v>73</v>
      </c>
      <c r="P27" s="68"/>
      <c r="Q27" s="68"/>
      <c r="R27" s="68"/>
      <c r="S27" s="68"/>
      <c r="T27" s="69">
        <f>ROUNDDOWN(T24*6%,-2)</f>
        <v>0</v>
      </c>
      <c r="U27" s="62"/>
    </row>
    <row r="28" spans="1:21" ht="14.25" thickBot="1">
      <c r="A28" s="58"/>
      <c r="B28" s="68"/>
      <c r="C28" s="68"/>
      <c r="D28" s="68" t="s">
        <v>32</v>
      </c>
      <c r="E28" s="68"/>
      <c r="F28" s="68"/>
      <c r="G28" s="68"/>
      <c r="H28" s="68"/>
      <c r="I28" s="103">
        <f>'入力項目'!H14</f>
        <v>0</v>
      </c>
      <c r="J28" s="62"/>
      <c r="K28" s="58"/>
      <c r="L28" s="68"/>
      <c r="M28" s="68"/>
      <c r="N28" s="68"/>
      <c r="O28" s="68" t="s">
        <v>74</v>
      </c>
      <c r="P28" s="68"/>
      <c r="Q28" s="68"/>
      <c r="R28" s="68"/>
      <c r="S28" s="68"/>
      <c r="T28" s="69">
        <f>ROUNDDOWN(T24*4%,-2)</f>
        <v>0</v>
      </c>
      <c r="U28" s="62"/>
    </row>
    <row r="29" spans="1:21" ht="14.25" thickBot="1">
      <c r="A29" s="58"/>
      <c r="B29" s="68"/>
      <c r="C29" s="68"/>
      <c r="D29" s="68" t="s">
        <v>33</v>
      </c>
      <c r="E29" s="68"/>
      <c r="F29" s="68"/>
      <c r="G29" s="68"/>
      <c r="H29" s="68"/>
      <c r="I29" s="102">
        <f>'入力項目'!H15</f>
        <v>0</v>
      </c>
      <c r="J29" s="62"/>
      <c r="K29" s="58"/>
      <c r="L29" s="68"/>
      <c r="M29" s="68"/>
      <c r="N29" s="68" t="s">
        <v>69</v>
      </c>
      <c r="O29" s="68"/>
      <c r="P29" s="68"/>
      <c r="Q29" s="68"/>
      <c r="R29" s="68"/>
      <c r="S29" s="68"/>
      <c r="T29" s="69">
        <v>4000</v>
      </c>
      <c r="U29" s="62"/>
    </row>
    <row r="30" spans="1:21" ht="14.25" thickBot="1">
      <c r="A30" s="58"/>
      <c r="B30" s="68"/>
      <c r="C30" s="68"/>
      <c r="D30" s="68" t="s">
        <v>34</v>
      </c>
      <c r="E30" s="68"/>
      <c r="F30" s="68"/>
      <c r="G30" s="68"/>
      <c r="H30" s="68"/>
      <c r="I30" s="103">
        <f>'入力項目'!H16</f>
        <v>0</v>
      </c>
      <c r="J30" s="62"/>
      <c r="K30" s="84"/>
      <c r="L30" s="85"/>
      <c r="M30" s="85"/>
      <c r="N30" s="85"/>
      <c r="O30" s="85"/>
      <c r="P30" s="85"/>
      <c r="Q30" s="85"/>
      <c r="R30" s="85"/>
      <c r="S30" s="85"/>
      <c r="T30" s="97"/>
      <c r="U30" s="87"/>
    </row>
    <row r="31" spans="1:21" ht="14.25" thickBot="1">
      <c r="A31" s="58"/>
      <c r="B31" s="68"/>
      <c r="C31" s="68"/>
      <c r="D31" s="68" t="s">
        <v>35</v>
      </c>
      <c r="E31" s="68"/>
      <c r="F31" s="68"/>
      <c r="G31" s="68"/>
      <c r="H31" s="68"/>
      <c r="I31" s="102">
        <f>'入力項目'!H17</f>
        <v>0</v>
      </c>
      <c r="J31" s="62"/>
      <c r="K31" s="54"/>
      <c r="L31" s="55"/>
      <c r="M31" s="55"/>
      <c r="N31" s="55"/>
      <c r="O31" s="55"/>
      <c r="P31" s="55"/>
      <c r="Q31" s="55"/>
      <c r="R31" s="55"/>
      <c r="S31" s="55"/>
      <c r="T31" s="56"/>
      <c r="U31" s="57"/>
    </row>
    <row r="32" spans="1:21" ht="14.25" customHeight="1" thickBot="1">
      <c r="A32" s="58"/>
      <c r="B32" s="68"/>
      <c r="C32" s="68"/>
      <c r="D32" s="68" t="s">
        <v>36</v>
      </c>
      <c r="E32" s="68"/>
      <c r="F32" s="68"/>
      <c r="G32" s="68"/>
      <c r="H32" s="68"/>
      <c r="I32" s="104">
        <f>'入力項目'!H18</f>
        <v>0</v>
      </c>
      <c r="J32" s="62"/>
      <c r="K32" s="58"/>
      <c r="L32" s="88" t="s">
        <v>70</v>
      </c>
      <c r="M32" s="68"/>
      <c r="N32" s="68"/>
      <c r="O32" s="68"/>
      <c r="P32" s="68"/>
      <c r="Q32" s="68"/>
      <c r="R32" s="68"/>
      <c r="S32" s="68"/>
      <c r="T32" s="69"/>
      <c r="U32" s="62"/>
    </row>
    <row r="33" spans="1:21" ht="14.25" thickBot="1">
      <c r="A33" s="58"/>
      <c r="B33" s="68"/>
      <c r="C33" s="68"/>
      <c r="D33" s="68" t="s">
        <v>37</v>
      </c>
      <c r="E33" s="68"/>
      <c r="F33" s="68"/>
      <c r="G33" s="68"/>
      <c r="H33" s="68"/>
      <c r="I33" s="69">
        <v>380000</v>
      </c>
      <c r="J33" s="62"/>
      <c r="K33" s="58"/>
      <c r="L33" s="68"/>
      <c r="M33" s="68"/>
      <c r="N33" s="68"/>
      <c r="O33" s="68"/>
      <c r="P33" s="68"/>
      <c r="Q33" s="68"/>
      <c r="R33" s="68"/>
      <c r="S33" s="68"/>
      <c r="T33" s="69"/>
      <c r="U33" s="62"/>
    </row>
    <row r="34" spans="1:21" ht="14.25" thickBot="1">
      <c r="A34" s="58"/>
      <c r="B34" s="68"/>
      <c r="C34" s="68"/>
      <c r="D34" s="68" t="s">
        <v>38</v>
      </c>
      <c r="E34" s="68"/>
      <c r="F34" s="68"/>
      <c r="G34" s="68"/>
      <c r="H34" s="68"/>
      <c r="I34" s="101">
        <f>'入力項目'!H19</f>
        <v>0</v>
      </c>
      <c r="J34" s="62"/>
      <c r="K34" s="58"/>
      <c r="L34" s="68"/>
      <c r="M34" s="89" t="s">
        <v>26</v>
      </c>
      <c r="N34" s="68"/>
      <c r="O34" s="68"/>
      <c r="P34" s="68"/>
      <c r="Q34" s="68"/>
      <c r="R34" s="68"/>
      <c r="S34" s="68"/>
      <c r="T34" s="94">
        <f>IF((I5-I11)&gt;=0,I5-I11,0)</f>
        <v>0</v>
      </c>
      <c r="U34" s="62"/>
    </row>
    <row r="35" spans="1:21" ht="14.25" thickBot="1">
      <c r="A35" s="58"/>
      <c r="B35" s="68"/>
      <c r="C35" s="68"/>
      <c r="D35" s="68" t="s">
        <v>29</v>
      </c>
      <c r="E35" s="68"/>
      <c r="F35" s="68"/>
      <c r="G35" s="68"/>
      <c r="H35" s="68"/>
      <c r="I35" s="102">
        <f>'入力項目'!H20</f>
        <v>0</v>
      </c>
      <c r="J35" s="62"/>
      <c r="K35" s="58"/>
      <c r="L35" s="68"/>
      <c r="M35" s="68"/>
      <c r="N35" s="68"/>
      <c r="O35" s="68"/>
      <c r="P35" s="68"/>
      <c r="Q35" s="68"/>
      <c r="R35" s="68"/>
      <c r="S35" s="68"/>
      <c r="T35" s="69"/>
      <c r="U35" s="62"/>
    </row>
    <row r="36" spans="1:21" ht="14.25" thickBot="1">
      <c r="A36" s="58"/>
      <c r="B36" s="68"/>
      <c r="C36" s="68"/>
      <c r="D36" s="68" t="s">
        <v>39</v>
      </c>
      <c r="E36" s="68"/>
      <c r="F36" s="68"/>
      <c r="G36" s="68"/>
      <c r="H36" s="68"/>
      <c r="I36" s="104">
        <f>'入力項目'!H21</f>
        <v>0</v>
      </c>
      <c r="J36" s="62"/>
      <c r="K36" s="58"/>
      <c r="L36" s="68"/>
      <c r="M36" s="89" t="s">
        <v>71</v>
      </c>
      <c r="N36" s="68"/>
      <c r="O36" s="68"/>
      <c r="P36" s="68"/>
      <c r="Q36" s="68"/>
      <c r="R36" s="68"/>
      <c r="S36" s="68"/>
      <c r="T36" s="94">
        <v>2900000</v>
      </c>
      <c r="U36" s="62"/>
    </row>
    <row r="37" spans="1:21" ht="13.5">
      <c r="A37" s="58"/>
      <c r="B37" s="68"/>
      <c r="C37" s="91" t="s">
        <v>40</v>
      </c>
      <c r="D37" s="90"/>
      <c r="E37" s="90"/>
      <c r="F37" s="90"/>
      <c r="G37" s="90"/>
      <c r="H37" s="90"/>
      <c r="I37" s="92">
        <f>SUM(I24:I36)</f>
        <v>380000</v>
      </c>
      <c r="J37" s="62"/>
      <c r="K37" s="58"/>
      <c r="L37" s="68"/>
      <c r="M37" s="68"/>
      <c r="N37" s="68"/>
      <c r="O37" s="68"/>
      <c r="P37" s="68"/>
      <c r="Q37" s="68"/>
      <c r="R37" s="68"/>
      <c r="S37" s="68"/>
      <c r="T37" s="69"/>
      <c r="U37" s="62"/>
    </row>
    <row r="38" spans="1:21" ht="13.5">
      <c r="A38" s="58"/>
      <c r="B38" s="68"/>
      <c r="C38" s="68"/>
      <c r="D38" s="68"/>
      <c r="E38" s="68"/>
      <c r="F38" s="68"/>
      <c r="G38" s="68"/>
      <c r="H38" s="68"/>
      <c r="I38" s="69"/>
      <c r="J38" s="62"/>
      <c r="K38" s="58"/>
      <c r="L38" s="68"/>
      <c r="M38" s="89" t="s">
        <v>72</v>
      </c>
      <c r="N38" s="68"/>
      <c r="O38" s="68"/>
      <c r="P38" s="68"/>
      <c r="Q38" s="68"/>
      <c r="R38" s="68"/>
      <c r="S38" s="68"/>
      <c r="T38" s="94">
        <f>ROUNDDOWN(IF((T34-T36)&gt;=0,T34-T36,0),-3)</f>
        <v>0</v>
      </c>
      <c r="U38" s="62"/>
    </row>
    <row r="39" spans="1:21" ht="14.25" thickBot="1">
      <c r="A39" s="58"/>
      <c r="B39" s="68"/>
      <c r="C39" s="89" t="s">
        <v>44</v>
      </c>
      <c r="D39" s="68"/>
      <c r="E39" s="68"/>
      <c r="F39" s="68"/>
      <c r="G39" s="68"/>
      <c r="H39" s="68"/>
      <c r="I39" s="94">
        <f>IF((I18+I20-I37)&gt;0,ROUNDDOWN(I18+I20-I37,-3),0)</f>
        <v>0</v>
      </c>
      <c r="J39" s="62"/>
      <c r="K39" s="58"/>
      <c r="L39" s="68"/>
      <c r="M39" s="68"/>
      <c r="N39" s="68"/>
      <c r="O39" s="68"/>
      <c r="P39" s="68"/>
      <c r="Q39" s="68"/>
      <c r="R39" s="68"/>
      <c r="S39" s="68"/>
      <c r="T39" s="69"/>
      <c r="U39" s="62"/>
    </row>
    <row r="40" spans="1:21" ht="14.25" thickBot="1">
      <c r="A40" s="58"/>
      <c r="B40" s="68"/>
      <c r="C40" s="91" t="s">
        <v>45</v>
      </c>
      <c r="D40" s="90"/>
      <c r="E40" s="90"/>
      <c r="F40" s="90"/>
      <c r="G40" s="90"/>
      <c r="H40" s="90"/>
      <c r="I40" s="95">
        <f>'計算資料'!F29</f>
        <v>0</v>
      </c>
      <c r="J40" s="62"/>
      <c r="K40" s="58"/>
      <c r="L40" s="68"/>
      <c r="M40" s="89" t="s">
        <v>45</v>
      </c>
      <c r="N40" s="68"/>
      <c r="O40" s="68"/>
      <c r="P40" s="68"/>
      <c r="Q40" s="68"/>
      <c r="R40" s="68"/>
      <c r="S40" s="68"/>
      <c r="T40" s="95">
        <f>ROUNDDOWN(T38*5%,-2)</f>
        <v>0</v>
      </c>
      <c r="U40" s="62"/>
    </row>
    <row r="41" spans="1:21" ht="14.25" thickBot="1">
      <c r="A41" s="58"/>
      <c r="B41" s="68"/>
      <c r="C41" s="68"/>
      <c r="D41" s="68"/>
      <c r="E41" s="68"/>
      <c r="F41" s="68"/>
      <c r="G41" s="68"/>
      <c r="H41" s="68"/>
      <c r="I41" s="69"/>
      <c r="J41" s="62"/>
      <c r="K41" s="58"/>
      <c r="L41" s="68"/>
      <c r="M41" s="68"/>
      <c r="N41" s="68"/>
      <c r="O41" s="68"/>
      <c r="P41" s="68"/>
      <c r="Q41" s="68"/>
      <c r="R41" s="68"/>
      <c r="S41" s="68"/>
      <c r="T41" s="69"/>
      <c r="U41" s="62"/>
    </row>
    <row r="42" spans="1:21" ht="14.25" thickBot="1">
      <c r="A42" s="58"/>
      <c r="B42" s="68"/>
      <c r="C42" s="89" t="s">
        <v>54</v>
      </c>
      <c r="D42" s="68"/>
      <c r="E42" s="68"/>
      <c r="F42" s="68"/>
      <c r="G42" s="68"/>
      <c r="H42" s="68"/>
      <c r="I42" s="69"/>
      <c r="J42" s="62"/>
      <c r="K42" s="37"/>
      <c r="L42" s="38"/>
      <c r="M42" s="38"/>
      <c r="N42" s="38"/>
      <c r="O42" s="38"/>
      <c r="P42" s="38"/>
      <c r="Q42" s="38"/>
      <c r="R42" s="38"/>
      <c r="S42" s="38"/>
      <c r="T42" s="39"/>
      <c r="U42" s="40"/>
    </row>
    <row r="43" spans="1:21" ht="14.25" thickBot="1">
      <c r="A43" s="58"/>
      <c r="B43" s="68"/>
      <c r="C43" s="68"/>
      <c r="D43" s="68" t="s">
        <v>55</v>
      </c>
      <c r="E43" s="68"/>
      <c r="F43" s="68"/>
      <c r="G43" s="68"/>
      <c r="H43" s="68"/>
      <c r="I43" s="102">
        <f>'入力項目'!H22</f>
        <v>0</v>
      </c>
      <c r="J43" s="62"/>
      <c r="K43" s="41"/>
      <c r="L43" s="42" t="s">
        <v>75</v>
      </c>
      <c r="M43" s="43"/>
      <c r="N43" s="43"/>
      <c r="O43" s="43"/>
      <c r="P43" s="43"/>
      <c r="Q43" s="43"/>
      <c r="R43" s="43"/>
      <c r="S43" s="43"/>
      <c r="T43" s="44"/>
      <c r="U43" s="45"/>
    </row>
    <row r="44" spans="1:21" ht="14.25" thickBot="1">
      <c r="A44" s="58"/>
      <c r="B44" s="68"/>
      <c r="C44" s="68"/>
      <c r="D44" s="68" t="s">
        <v>56</v>
      </c>
      <c r="E44" s="68"/>
      <c r="F44" s="68"/>
      <c r="G44" s="68"/>
      <c r="H44" s="68"/>
      <c r="I44" s="102">
        <f>'入力項目'!H23</f>
        <v>0</v>
      </c>
      <c r="J44" s="62"/>
      <c r="K44" s="41"/>
      <c r="L44" s="43"/>
      <c r="M44" s="43"/>
      <c r="N44" s="43"/>
      <c r="O44" s="43"/>
      <c r="P44" s="43"/>
      <c r="Q44" s="43"/>
      <c r="R44" s="43"/>
      <c r="S44" s="43"/>
      <c r="T44" s="44"/>
      <c r="U44" s="45"/>
    </row>
    <row r="45" spans="1:21" ht="14.25" thickBot="1">
      <c r="A45" s="58"/>
      <c r="B45" s="68"/>
      <c r="C45" s="68"/>
      <c r="D45" s="68" t="s">
        <v>57</v>
      </c>
      <c r="E45" s="68"/>
      <c r="F45" s="68"/>
      <c r="G45" s="68"/>
      <c r="H45" s="68"/>
      <c r="I45" s="102">
        <f>'入力項目'!H24</f>
        <v>0</v>
      </c>
      <c r="J45" s="62"/>
      <c r="K45" s="41"/>
      <c r="L45" s="43"/>
      <c r="M45" s="43"/>
      <c r="N45" s="43"/>
      <c r="O45" s="43"/>
      <c r="P45" s="43"/>
      <c r="Q45" s="43"/>
      <c r="R45" s="43"/>
      <c r="S45" s="43"/>
      <c r="T45" s="44"/>
      <c r="U45" s="45"/>
    </row>
    <row r="46" spans="1:21" ht="14.25" thickBot="1">
      <c r="A46" s="58"/>
      <c r="B46" s="68"/>
      <c r="C46" s="68"/>
      <c r="D46" s="68" t="s">
        <v>58</v>
      </c>
      <c r="E46" s="68"/>
      <c r="F46" s="68"/>
      <c r="G46" s="68"/>
      <c r="H46" s="68"/>
      <c r="I46" s="102">
        <f>'入力項目'!H25</f>
        <v>0</v>
      </c>
      <c r="J46" s="62"/>
      <c r="K46" s="41"/>
      <c r="L46" s="43"/>
      <c r="M46" s="43"/>
      <c r="N46" s="43"/>
      <c r="O46" s="43"/>
      <c r="P46" s="43"/>
      <c r="Q46" s="43"/>
      <c r="R46" s="43"/>
      <c r="S46" s="43"/>
      <c r="T46" s="44"/>
      <c r="U46" s="45"/>
    </row>
    <row r="47" spans="1:21" ht="13.5">
      <c r="A47" s="58"/>
      <c r="B47" s="68"/>
      <c r="C47" s="91" t="s">
        <v>59</v>
      </c>
      <c r="D47" s="90"/>
      <c r="E47" s="90"/>
      <c r="F47" s="90"/>
      <c r="G47" s="90"/>
      <c r="H47" s="90"/>
      <c r="I47" s="92">
        <f>SUM(I43:I46)</f>
        <v>0</v>
      </c>
      <c r="J47" s="62"/>
      <c r="K47" s="41"/>
      <c r="L47" s="43"/>
      <c r="M47" s="43"/>
      <c r="N47" s="43"/>
      <c r="O47" s="43"/>
      <c r="P47" s="43"/>
      <c r="Q47" s="43"/>
      <c r="R47" s="43"/>
      <c r="S47" s="43"/>
      <c r="T47" s="44"/>
      <c r="U47" s="45"/>
    </row>
    <row r="48" spans="1:21" ht="14.25" thickBot="1">
      <c r="A48" s="58"/>
      <c r="B48" s="68"/>
      <c r="C48" s="68"/>
      <c r="D48" s="68"/>
      <c r="E48" s="68"/>
      <c r="F48" s="68"/>
      <c r="G48" s="68"/>
      <c r="H48" s="68"/>
      <c r="I48" s="69"/>
      <c r="J48" s="62"/>
      <c r="K48" s="41"/>
      <c r="L48" s="43"/>
      <c r="M48" s="43"/>
      <c r="N48" s="43"/>
      <c r="O48" s="43"/>
      <c r="P48" s="43"/>
      <c r="Q48" s="43"/>
      <c r="R48" s="43"/>
      <c r="S48" s="43"/>
      <c r="T48" s="44"/>
      <c r="U48" s="45"/>
    </row>
    <row r="49" spans="1:21" ht="14.25" thickBot="1">
      <c r="A49" s="58"/>
      <c r="B49" s="68"/>
      <c r="C49" s="89" t="s">
        <v>60</v>
      </c>
      <c r="D49" s="68"/>
      <c r="E49" s="68"/>
      <c r="F49" s="68"/>
      <c r="G49" s="68"/>
      <c r="H49" s="68"/>
      <c r="I49" s="100">
        <f>'入力項目'!H26</f>
        <v>0</v>
      </c>
      <c r="J49" s="62"/>
      <c r="K49" s="41"/>
      <c r="L49" s="43"/>
      <c r="M49" s="43"/>
      <c r="N49" s="43"/>
      <c r="O49" s="43"/>
      <c r="P49" s="43"/>
      <c r="Q49" s="43"/>
      <c r="R49" s="43"/>
      <c r="S49" s="43"/>
      <c r="T49" s="44"/>
      <c r="U49" s="45"/>
    </row>
    <row r="50" spans="1:21" ht="14.25" thickBot="1">
      <c r="A50" s="58"/>
      <c r="B50" s="68"/>
      <c r="C50" s="89" t="s">
        <v>61</v>
      </c>
      <c r="D50" s="68"/>
      <c r="E50" s="68"/>
      <c r="F50" s="68"/>
      <c r="G50" s="68"/>
      <c r="H50" s="68"/>
      <c r="I50" s="94">
        <f>I40-I47-I49</f>
        <v>0</v>
      </c>
      <c r="J50" s="62"/>
      <c r="K50" s="41"/>
      <c r="L50" s="43"/>
      <c r="M50" s="43"/>
      <c r="N50" s="43"/>
      <c r="O50" s="43"/>
      <c r="P50" s="43"/>
      <c r="Q50" s="43"/>
      <c r="R50" s="43"/>
      <c r="S50" s="43"/>
      <c r="T50" s="44"/>
      <c r="U50" s="45"/>
    </row>
    <row r="51" spans="1:21" ht="14.25" thickBot="1">
      <c r="A51" s="58"/>
      <c r="B51" s="68"/>
      <c r="C51" s="89" t="s">
        <v>62</v>
      </c>
      <c r="D51" s="68"/>
      <c r="E51" s="68"/>
      <c r="F51" s="68"/>
      <c r="G51" s="68"/>
      <c r="H51" s="68"/>
      <c r="I51" s="100">
        <f>'入力項目'!H27</f>
        <v>0</v>
      </c>
      <c r="J51" s="62"/>
      <c r="K51" s="41"/>
      <c r="L51" s="43"/>
      <c r="M51" s="43"/>
      <c r="N51" s="43"/>
      <c r="O51" s="43"/>
      <c r="P51" s="43"/>
      <c r="Q51" s="43"/>
      <c r="R51" s="43"/>
      <c r="S51" s="43"/>
      <c r="T51" s="44"/>
      <c r="U51" s="45"/>
    </row>
    <row r="52" spans="1:21" ht="14.25" thickBot="1">
      <c r="A52" s="58"/>
      <c r="B52" s="68"/>
      <c r="C52" s="68"/>
      <c r="D52" s="89" t="s">
        <v>63</v>
      </c>
      <c r="E52" s="68"/>
      <c r="F52" s="68"/>
      <c r="G52" s="68"/>
      <c r="H52" s="68"/>
      <c r="I52" s="109">
        <f>'計算資料'!F32</f>
        <v>0</v>
      </c>
      <c r="J52" s="62"/>
      <c r="K52" s="41"/>
      <c r="L52" s="43"/>
      <c r="M52" s="43"/>
      <c r="N52" s="43"/>
      <c r="O52" s="43"/>
      <c r="P52" s="43"/>
      <c r="Q52" s="43"/>
      <c r="R52" s="43"/>
      <c r="S52" s="43"/>
      <c r="T52" s="44"/>
      <c r="U52" s="45"/>
    </row>
    <row r="53" spans="1:21" ht="14.25" thickBot="1">
      <c r="A53" s="58"/>
      <c r="B53" s="68"/>
      <c r="C53" s="68"/>
      <c r="D53" s="89" t="s">
        <v>64</v>
      </c>
      <c r="E53" s="68"/>
      <c r="F53" s="68"/>
      <c r="G53" s="68"/>
      <c r="H53" s="68"/>
      <c r="I53" s="109">
        <f>'計算資料'!F33</f>
      </c>
      <c r="J53" s="62"/>
      <c r="K53" s="41"/>
      <c r="L53" s="43"/>
      <c r="M53" s="43"/>
      <c r="N53" s="43"/>
      <c r="O53" s="43"/>
      <c r="P53" s="43"/>
      <c r="Q53" s="43"/>
      <c r="R53" s="43"/>
      <c r="S53" s="43"/>
      <c r="T53" s="44"/>
      <c r="U53" s="45"/>
    </row>
    <row r="54" spans="1:21" ht="14.25" thickBot="1">
      <c r="A54" s="84"/>
      <c r="B54" s="85"/>
      <c r="C54" s="85"/>
      <c r="D54" s="85"/>
      <c r="E54" s="85"/>
      <c r="F54" s="85"/>
      <c r="G54" s="85"/>
      <c r="H54" s="85"/>
      <c r="I54" s="97"/>
      <c r="J54" s="87"/>
      <c r="K54" s="46"/>
      <c r="L54" s="47"/>
      <c r="M54" s="47"/>
      <c r="N54" s="47"/>
      <c r="O54" s="47"/>
      <c r="P54" s="47"/>
      <c r="Q54" s="47"/>
      <c r="R54" s="47"/>
      <c r="S54" s="47"/>
      <c r="T54" s="48"/>
      <c r="U54" s="49"/>
    </row>
    <row r="55" spans="12:21" ht="13.5">
      <c r="L55" s="12"/>
      <c r="M55" s="12"/>
      <c r="N55" s="12"/>
      <c r="O55" s="12"/>
      <c r="P55" s="12"/>
      <c r="Q55" s="12"/>
      <c r="R55" s="12"/>
      <c r="S55" s="12"/>
      <c r="T55" s="13"/>
      <c r="U55" s="12"/>
    </row>
    <row r="56" spans="12:21" ht="13.5">
      <c r="L56" s="12"/>
      <c r="M56" s="12"/>
      <c r="N56" s="12"/>
      <c r="O56" s="12"/>
      <c r="P56" s="12"/>
      <c r="Q56" s="12"/>
      <c r="R56" s="12"/>
      <c r="S56" s="12"/>
      <c r="T56" s="13"/>
      <c r="U56" s="12"/>
    </row>
  </sheetData>
  <sheetProtection password="CCED" sheet="1" objects="1" scenarios="1"/>
  <printOptions/>
  <pageMargins left="0.78" right="0.61" top="0.66" bottom="0.65" header="0.512" footer="0.51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L36"/>
  <sheetViews>
    <sheetView workbookViewId="0" topLeftCell="A1">
      <selection activeCell="I30" sqref="I30"/>
    </sheetView>
  </sheetViews>
  <sheetFormatPr defaultColWidth="9.00390625" defaultRowHeight="13.5"/>
  <cols>
    <col min="5" max="5" width="15.00390625" style="0" customWidth="1"/>
    <col min="6" max="6" width="14.25390625" style="1" bestFit="1" customWidth="1"/>
    <col min="9" max="9" width="23.875" style="0" bestFit="1" customWidth="1"/>
    <col min="10" max="10" width="15.25390625" style="1" bestFit="1" customWidth="1"/>
    <col min="11" max="11" width="11.125" style="1" bestFit="1" customWidth="1"/>
    <col min="12" max="12" width="10.50390625" style="0" bestFit="1" customWidth="1"/>
  </cols>
  <sheetData>
    <row r="1" spans="1:12" ht="13.5">
      <c r="A1" s="110"/>
      <c r="B1" s="110" t="s">
        <v>41</v>
      </c>
      <c r="C1" s="110"/>
      <c r="D1" s="110"/>
      <c r="E1" s="110"/>
      <c r="F1" s="111"/>
      <c r="G1" s="110"/>
      <c r="H1" s="110" t="s">
        <v>118</v>
      </c>
      <c r="I1" s="110"/>
      <c r="J1" s="111"/>
      <c r="K1" s="111"/>
      <c r="L1" s="110"/>
    </row>
    <row r="2" spans="1:12" ht="13.5">
      <c r="A2" s="110"/>
      <c r="B2" s="110"/>
      <c r="C2" s="110"/>
      <c r="D2" s="110"/>
      <c r="E2" s="110"/>
      <c r="F2" s="111"/>
      <c r="G2" s="110"/>
      <c r="H2" s="110"/>
      <c r="I2" s="110"/>
      <c r="J2" s="111"/>
      <c r="K2" s="111"/>
      <c r="L2" s="110"/>
    </row>
    <row r="3" spans="1:12" ht="13.5">
      <c r="A3" s="110"/>
      <c r="B3" s="110"/>
      <c r="C3" s="157" t="s">
        <v>4</v>
      </c>
      <c r="D3" s="158"/>
      <c r="E3" s="159"/>
      <c r="F3" s="112" t="s">
        <v>5</v>
      </c>
      <c r="G3" s="110"/>
      <c r="H3" s="110"/>
      <c r="I3" s="113" t="s">
        <v>119</v>
      </c>
      <c r="J3" s="114" t="s">
        <v>122</v>
      </c>
      <c r="K3" s="111"/>
      <c r="L3" s="110"/>
    </row>
    <row r="4" spans="1:12" ht="13.5">
      <c r="A4" s="110"/>
      <c r="B4" s="110"/>
      <c r="C4" s="141" t="s">
        <v>3</v>
      </c>
      <c r="D4" s="142"/>
      <c r="E4" s="143"/>
      <c r="F4" s="115">
        <f>IF('ワークシート（個人）'!I4&lt;=25000000,'ワークシート（個人）'!I4*72%,"")</f>
        <v>0</v>
      </c>
      <c r="G4" s="110"/>
      <c r="H4" s="110"/>
      <c r="I4" s="116" t="s">
        <v>120</v>
      </c>
      <c r="J4" s="115">
        <f>IF('ワークシート（法人）'!I13&lt;0,0,IF('ワークシート（法人）'!I13&lt;=8000000,ROUNDDOWN('ワークシート（法人）'!I13,-3)*18%,1440000))</f>
        <v>0</v>
      </c>
      <c r="K4" s="111"/>
      <c r="L4" s="110"/>
    </row>
    <row r="5" spans="1:12" ht="13.5">
      <c r="A5" s="110"/>
      <c r="B5" s="110"/>
      <c r="C5" s="141" t="s">
        <v>6</v>
      </c>
      <c r="D5" s="142"/>
      <c r="E5" s="143"/>
      <c r="F5" s="115">
        <f>IF(AND(25000000&lt;'ワークシート（個人）'!I4,'ワークシート（個人）'!I4&lt;=30000000),'ワークシート（個人）'!I4*70%+500000,"")</f>
      </c>
      <c r="G5" s="110"/>
      <c r="H5" s="110"/>
      <c r="I5" s="116" t="s">
        <v>121</v>
      </c>
      <c r="J5" s="115">
        <f>IF('ワークシート（法人）'!I13&gt;8000000,ROUNDDOWN('ワークシート（法人）'!I13-8000000,-3)*30%,0)</f>
        <v>0</v>
      </c>
      <c r="K5" s="111"/>
      <c r="L5" s="110"/>
    </row>
    <row r="6" spans="1:12" ht="13.5">
      <c r="A6" s="110"/>
      <c r="B6" s="110"/>
      <c r="C6" s="141" t="s">
        <v>7</v>
      </c>
      <c r="D6" s="142"/>
      <c r="E6" s="143"/>
      <c r="F6" s="115">
        <f>IF(AND(30000000&lt;'ワークシート（個人）'!I4,'ワークシート（個人）'!I4&lt;=40000000),'ワークシート（個人）'!I4*62%+2900000,"")</f>
      </c>
      <c r="G6" s="110"/>
      <c r="H6" s="110"/>
      <c r="I6" s="117" t="s">
        <v>123</v>
      </c>
      <c r="J6" s="115">
        <f>SUM(J4:J5)</f>
        <v>0</v>
      </c>
      <c r="K6" s="111"/>
      <c r="L6" s="110"/>
    </row>
    <row r="7" spans="1:12" ht="13.5">
      <c r="A7" s="110"/>
      <c r="B7" s="110"/>
      <c r="C7" s="141" t="s">
        <v>8</v>
      </c>
      <c r="D7" s="142"/>
      <c r="E7" s="143"/>
      <c r="F7" s="115">
        <f>IF(AND(40000000&lt;'ワークシート（個人）'!I4,'ワークシート（個人）'!I4&lt;=50000000),'ワークシート（個人）'!I4*57%+4900000,"")</f>
      </c>
      <c r="G7" s="110"/>
      <c r="H7" s="110"/>
      <c r="I7" s="110"/>
      <c r="J7" s="111"/>
      <c r="K7" s="111"/>
      <c r="L7" s="110"/>
    </row>
    <row r="8" spans="1:12" ht="13.5">
      <c r="A8" s="110"/>
      <c r="B8" s="110"/>
      <c r="C8" s="141" t="s">
        <v>10</v>
      </c>
      <c r="D8" s="142"/>
      <c r="E8" s="143"/>
      <c r="F8" s="115">
        <f>IF('ワークシート（個人）'!I4&gt;50000000,0,"")</f>
      </c>
      <c r="G8" s="110"/>
      <c r="H8" s="110"/>
      <c r="I8" s="113" t="s">
        <v>119</v>
      </c>
      <c r="J8" s="112"/>
      <c r="K8" s="114" t="s">
        <v>116</v>
      </c>
      <c r="L8" s="110"/>
    </row>
    <row r="9" spans="1:12" ht="13.5">
      <c r="A9" s="110"/>
      <c r="B9" s="110"/>
      <c r="C9" s="137" t="s">
        <v>9</v>
      </c>
      <c r="D9" s="138"/>
      <c r="E9" s="139"/>
      <c r="F9" s="115">
        <f>SUM(F4:F7)</f>
        <v>0</v>
      </c>
      <c r="G9" s="110"/>
      <c r="H9" s="110"/>
      <c r="I9" s="116" t="s">
        <v>127</v>
      </c>
      <c r="J9" s="115">
        <f>IF(AND('ワークシート（法人）'!I21&gt;0,'ワークシート（法人）'!I21&lt;4000000),ROUNDDOWN('ワークシート（法人）'!I21,-3),IF('ワークシート（法人）'!I21&lt;=0,0,4000000))</f>
        <v>0</v>
      </c>
      <c r="K9" s="115">
        <f>ROUNDDOWN(J9*2.7%,-2)</f>
        <v>0</v>
      </c>
      <c r="L9" s="110"/>
    </row>
    <row r="10" spans="1:12" ht="13.5">
      <c r="A10" s="110"/>
      <c r="B10" s="110"/>
      <c r="C10" s="110"/>
      <c r="D10" s="110"/>
      <c r="E10" s="110"/>
      <c r="F10" s="111"/>
      <c r="G10" s="110"/>
      <c r="H10" s="110"/>
      <c r="I10" s="116" t="s">
        <v>129</v>
      </c>
      <c r="J10" s="115">
        <f>IF('ワークシート（法人）'!I21&gt;4000000,ROUNDDOWN('ワークシート（法人）'!I21-4000000,-3),0)</f>
        <v>0</v>
      </c>
      <c r="K10" s="115">
        <f>ROUNDDOWN(J10*3.6%,-2)</f>
        <v>0</v>
      </c>
      <c r="L10" s="110"/>
    </row>
    <row r="11" spans="1:12" ht="14.25" thickBot="1">
      <c r="A11" s="110"/>
      <c r="B11" s="110"/>
      <c r="C11" s="154" t="s">
        <v>21</v>
      </c>
      <c r="D11" s="155"/>
      <c r="E11" s="156"/>
      <c r="F11" s="118">
        <f>'ワークシート（個人）'!I15</f>
        <v>0</v>
      </c>
      <c r="G11" s="110"/>
      <c r="H11" s="110"/>
      <c r="I11" s="117" t="s">
        <v>123</v>
      </c>
      <c r="J11" s="115"/>
      <c r="K11" s="115">
        <f>SUM(K9:K10)</f>
        <v>0</v>
      </c>
      <c r="L11" s="110"/>
    </row>
    <row r="12" spans="1:12" ht="13.5">
      <c r="A12" s="110"/>
      <c r="B12" s="110"/>
      <c r="C12" s="148" t="s">
        <v>22</v>
      </c>
      <c r="D12" s="149"/>
      <c r="E12" s="150"/>
      <c r="F12" s="119">
        <f>IF('ワークシート（個人）'!I10='ワークシート（個人）'!I8,'ワークシート（個人）'!I5-'ワークシート（個人）'!I11,0)</f>
        <v>0</v>
      </c>
      <c r="G12" s="110"/>
      <c r="H12" s="110"/>
      <c r="I12" s="110"/>
      <c r="J12" s="111"/>
      <c r="K12" s="111"/>
      <c r="L12" s="110"/>
    </row>
    <row r="13" spans="1:12" ht="13.5">
      <c r="A13" s="110"/>
      <c r="B13" s="110"/>
      <c r="C13" s="147"/>
      <c r="D13" s="142"/>
      <c r="E13" s="143"/>
      <c r="F13" s="120">
        <f>MIN(F11,F12)</f>
        <v>0</v>
      </c>
      <c r="G13" s="110"/>
      <c r="H13" s="110"/>
      <c r="I13" s="140" t="s">
        <v>44</v>
      </c>
      <c r="J13" s="140"/>
      <c r="K13" s="140"/>
      <c r="L13" s="114" t="s">
        <v>52</v>
      </c>
    </row>
    <row r="14" spans="1:12" ht="13.5">
      <c r="A14" s="110"/>
      <c r="B14" s="110"/>
      <c r="C14" s="147"/>
      <c r="D14" s="142"/>
      <c r="E14" s="143"/>
      <c r="F14" s="120">
        <f>IF('ワークシート（個人）'!I8='ワークシート（個人）'!I10,F13,0)</f>
        <v>0</v>
      </c>
      <c r="G14" s="110"/>
      <c r="H14" s="110"/>
      <c r="I14" s="136" t="s">
        <v>46</v>
      </c>
      <c r="J14" s="136"/>
      <c r="K14" s="136"/>
      <c r="L14" s="115">
        <f>IF('ワークシート（法人）'!S28&lt;=1950000,'ワークシート（法人）'!S28*5%,"")</f>
        <v>0</v>
      </c>
    </row>
    <row r="15" spans="1:12" ht="14.25" thickBot="1">
      <c r="A15" s="110"/>
      <c r="B15" s="110"/>
      <c r="C15" s="151" t="s">
        <v>23</v>
      </c>
      <c r="D15" s="152"/>
      <c r="E15" s="153"/>
      <c r="F15" s="121">
        <f>IF(F13&gt;0,F13,0)</f>
        <v>0</v>
      </c>
      <c r="G15" s="110"/>
      <c r="H15" s="110"/>
      <c r="I15" s="136" t="s">
        <v>47</v>
      </c>
      <c r="J15" s="136"/>
      <c r="K15" s="136"/>
      <c r="L15" s="115">
        <f>IF(AND('ワークシート（法人）'!S28&gt;1950000,'ワークシート（法人）'!S28&lt;=3300000),'ワークシート（法人）'!S28*10%-97500,"")</f>
      </c>
    </row>
    <row r="16" spans="1:12" ht="13.5">
      <c r="A16" s="110"/>
      <c r="B16" s="110"/>
      <c r="C16" s="148" t="s">
        <v>24</v>
      </c>
      <c r="D16" s="149"/>
      <c r="E16" s="150"/>
      <c r="F16" s="119">
        <f>IF('ワークシート（個人）'!I8='ワークシート（個人）'!I9,'ワークシート（個人）'!I6-'ワークシート（個人）'!I12,0)</f>
        <v>0</v>
      </c>
      <c r="G16" s="110"/>
      <c r="H16" s="110"/>
      <c r="I16" s="136" t="s">
        <v>48</v>
      </c>
      <c r="J16" s="136"/>
      <c r="K16" s="136"/>
      <c r="L16" s="115">
        <f>IF(AND('ワークシート（法人）'!S28&gt;3300000,'ワークシート（法人）'!S28&lt;=6950000),'ワークシート（法人）'!S28*20%-427500,"")</f>
      </c>
    </row>
    <row r="17" spans="1:12" ht="13.5">
      <c r="A17" s="110"/>
      <c r="B17" s="110"/>
      <c r="C17" s="147"/>
      <c r="D17" s="142"/>
      <c r="E17" s="143"/>
      <c r="F17" s="120">
        <f>MIN(F11,F16)</f>
        <v>0</v>
      </c>
      <c r="G17" s="110"/>
      <c r="H17" s="110"/>
      <c r="I17" s="136" t="s">
        <v>49</v>
      </c>
      <c r="J17" s="136"/>
      <c r="K17" s="136"/>
      <c r="L17" s="115">
        <f>IF(AND('ワークシート（法人）'!S28&gt;6950000,'ワークシート（法人）'!S28&lt;=9000000),'ワークシート（法人）'!S28*23%-636000,"")</f>
      </c>
    </row>
    <row r="18" spans="1:12" ht="13.5">
      <c r="A18" s="110"/>
      <c r="B18" s="110"/>
      <c r="C18" s="147"/>
      <c r="D18" s="142"/>
      <c r="E18" s="143"/>
      <c r="F18" s="120">
        <f>IF(F15=0,F17,0)</f>
        <v>0</v>
      </c>
      <c r="G18" s="110"/>
      <c r="H18" s="110"/>
      <c r="I18" s="136" t="s">
        <v>50</v>
      </c>
      <c r="J18" s="136"/>
      <c r="K18" s="136"/>
      <c r="L18" s="115">
        <f>IF(AND('ワークシート（法人）'!S28&gt;9000000,'ワークシート（法人）'!S28&lt;=18000000),'ワークシート（法人）'!S28*33%-1536000,"")</f>
      </c>
    </row>
    <row r="19" spans="1:12" ht="14.25" thickBot="1">
      <c r="A19" s="110"/>
      <c r="B19" s="110"/>
      <c r="C19" s="151" t="s">
        <v>25</v>
      </c>
      <c r="D19" s="152"/>
      <c r="E19" s="153"/>
      <c r="F19" s="121">
        <f>IF(F18&gt;0,F18,0)</f>
        <v>0</v>
      </c>
      <c r="G19" s="110"/>
      <c r="H19" s="110"/>
      <c r="I19" s="136" t="s">
        <v>51</v>
      </c>
      <c r="J19" s="136"/>
      <c r="K19" s="136"/>
      <c r="L19" s="115">
        <f>IF('ワークシート（法人）'!S28&gt;18000000,'ワークシート（法人）'!S28*40%-2796000,"")</f>
      </c>
    </row>
    <row r="20" spans="1:12" ht="13.5">
      <c r="A20" s="110"/>
      <c r="B20" s="110"/>
      <c r="C20" s="144" t="s">
        <v>17</v>
      </c>
      <c r="D20" s="145"/>
      <c r="E20" s="146"/>
      <c r="F20" s="122">
        <f>F15+F19</f>
        <v>0</v>
      </c>
      <c r="G20" s="110"/>
      <c r="H20" s="110"/>
      <c r="I20" s="137" t="s">
        <v>53</v>
      </c>
      <c r="J20" s="138"/>
      <c r="K20" s="139"/>
      <c r="L20" s="115">
        <f>SUM(L14:L19)</f>
        <v>0</v>
      </c>
    </row>
    <row r="21" spans="1:12" ht="13.5">
      <c r="A21" s="110"/>
      <c r="B21" s="110"/>
      <c r="C21" s="110"/>
      <c r="D21" s="110"/>
      <c r="E21" s="110"/>
      <c r="F21" s="111"/>
      <c r="G21" s="110"/>
      <c r="H21" s="110"/>
      <c r="I21" s="110"/>
      <c r="J21" s="111"/>
      <c r="K21" s="111"/>
      <c r="L21" s="110"/>
    </row>
    <row r="22" spans="1:12" ht="13.5">
      <c r="A22" s="110"/>
      <c r="B22" s="110"/>
      <c r="C22" s="140" t="s">
        <v>44</v>
      </c>
      <c r="D22" s="140"/>
      <c r="E22" s="140"/>
      <c r="F22" s="114" t="s">
        <v>52</v>
      </c>
      <c r="G22" s="110"/>
      <c r="H22" s="110"/>
      <c r="I22" s="113" t="s">
        <v>136</v>
      </c>
      <c r="J22" s="114" t="s">
        <v>134</v>
      </c>
      <c r="K22" s="111"/>
      <c r="L22" s="110"/>
    </row>
    <row r="23" spans="1:12" ht="13.5">
      <c r="A23" s="110"/>
      <c r="B23" s="110"/>
      <c r="C23" s="136" t="s">
        <v>46</v>
      </c>
      <c r="D23" s="136"/>
      <c r="E23" s="136"/>
      <c r="F23" s="115">
        <f>IF('ワークシート（個人）'!I39&lt;=1950000,'ワークシート（個人）'!I39*5%,"")</f>
        <v>0</v>
      </c>
      <c r="G23" s="110"/>
      <c r="H23" s="110"/>
      <c r="I23" s="116" t="s">
        <v>137</v>
      </c>
      <c r="J23" s="115">
        <f>IF('ワークシート（法人）'!S4&lt;=1625000,650000,0)</f>
        <v>650000</v>
      </c>
      <c r="K23" s="111"/>
      <c r="L23" s="110"/>
    </row>
    <row r="24" spans="1:12" ht="13.5">
      <c r="A24" s="110"/>
      <c r="B24" s="110"/>
      <c r="C24" s="136" t="s">
        <v>47</v>
      </c>
      <c r="D24" s="136"/>
      <c r="E24" s="136"/>
      <c r="F24" s="115">
        <f>IF(AND('ワークシート（個人）'!I39&gt;1950000,'ワークシート（個人）'!I39&lt;=3300000),'ワークシート（個人）'!I39*10%-97500,"")</f>
      </c>
      <c r="G24" s="110"/>
      <c r="H24" s="110"/>
      <c r="I24" s="116" t="s">
        <v>138</v>
      </c>
      <c r="J24" s="115">
        <f>IF(AND('ワークシート（法人）'!S4&gt;1625000,'ワークシート（法人）'!S4&lt;=1800000),'ワークシート（法人）'!S4*40%,0)</f>
        <v>0</v>
      </c>
      <c r="K24" s="111"/>
      <c r="L24" s="110"/>
    </row>
    <row r="25" spans="1:12" ht="13.5">
      <c r="A25" s="110"/>
      <c r="B25" s="110"/>
      <c r="C25" s="136" t="s">
        <v>48</v>
      </c>
      <c r="D25" s="136"/>
      <c r="E25" s="136"/>
      <c r="F25" s="115">
        <f>IF(AND('ワークシート（個人）'!I39&gt;3300000,'ワークシート（個人）'!I39&lt;=6950000),'ワークシート（個人）'!I39*20%-427500,"")</f>
      </c>
      <c r="G25" s="110"/>
      <c r="H25" s="110"/>
      <c r="I25" s="116" t="s">
        <v>139</v>
      </c>
      <c r="J25" s="115">
        <f>IF(AND('ワークシート（法人）'!S4&gt;1800000,'ワークシート（法人）'!S4&lt;=3600000),'ワークシート（法人）'!S4*30%+180000,0)</f>
        <v>0</v>
      </c>
      <c r="K25" s="111"/>
      <c r="L25" s="110"/>
    </row>
    <row r="26" spans="1:12" ht="13.5">
      <c r="A26" s="110"/>
      <c r="B26" s="110"/>
      <c r="C26" s="136" t="s">
        <v>49</v>
      </c>
      <c r="D26" s="136"/>
      <c r="E26" s="136"/>
      <c r="F26" s="115">
        <f>IF(AND('ワークシート（個人）'!I39&gt;6950000,'ワークシート（個人）'!I39&lt;=9000000),'ワークシート（個人）'!I39*23%-636000,"")</f>
      </c>
      <c r="G26" s="110"/>
      <c r="H26" s="110"/>
      <c r="I26" s="116" t="s">
        <v>140</v>
      </c>
      <c r="J26" s="115">
        <f>IF(AND('ワークシート（法人）'!S4&gt;3600000,'ワークシート（法人）'!S4&lt;=6600000),'ワークシート（法人）'!S4*20%+540000,0)</f>
        <v>0</v>
      </c>
      <c r="K26" s="111"/>
      <c r="L26" s="110"/>
    </row>
    <row r="27" spans="1:12" ht="13.5">
      <c r="A27" s="110"/>
      <c r="B27" s="110"/>
      <c r="C27" s="136" t="s">
        <v>50</v>
      </c>
      <c r="D27" s="136"/>
      <c r="E27" s="136"/>
      <c r="F27" s="115">
        <f>IF(AND('ワークシート（個人）'!I39&gt;9000000,'ワークシート（個人）'!I39&lt;=18000000),'ワークシート（個人）'!I39*33%-1536000,"")</f>
      </c>
      <c r="G27" s="110"/>
      <c r="H27" s="110"/>
      <c r="I27" s="116" t="s">
        <v>141</v>
      </c>
      <c r="J27" s="115">
        <f>IF(AND('ワークシート（法人）'!S4&gt;6600000,'ワークシート（法人）'!S4&lt;=10000000),'ワークシート（法人）'!S4*10%+1200000,0)</f>
        <v>0</v>
      </c>
      <c r="K27" s="111"/>
      <c r="L27" s="110"/>
    </row>
    <row r="28" spans="1:12" ht="13.5">
      <c r="A28" s="110"/>
      <c r="B28" s="110"/>
      <c r="C28" s="136" t="s">
        <v>51</v>
      </c>
      <c r="D28" s="136"/>
      <c r="E28" s="136"/>
      <c r="F28" s="115">
        <f>IF('ワークシート（個人）'!I39&gt;18000000,'ワークシート（個人）'!I39*40%-2796000,"")</f>
      </c>
      <c r="G28" s="110"/>
      <c r="H28" s="110"/>
      <c r="I28" s="116" t="s">
        <v>142</v>
      </c>
      <c r="J28" s="115">
        <f>IF('ワークシート（法人）'!S4&gt;10000000,'ワークシート（法人）'!S4*5%+1700000,0)</f>
        <v>0</v>
      </c>
      <c r="K28" s="111"/>
      <c r="L28" s="110"/>
    </row>
    <row r="29" spans="1:12" ht="13.5">
      <c r="A29" s="110"/>
      <c r="B29" s="110"/>
      <c r="C29" s="137" t="s">
        <v>53</v>
      </c>
      <c r="D29" s="138"/>
      <c r="E29" s="139"/>
      <c r="F29" s="115">
        <f>SUM(F23:F28)</f>
        <v>0</v>
      </c>
      <c r="G29" s="110"/>
      <c r="H29" s="110"/>
      <c r="I29" s="116"/>
      <c r="J29" s="115">
        <f>SUM(J23:J28)</f>
        <v>650000</v>
      </c>
      <c r="K29" s="111"/>
      <c r="L29" s="110"/>
    </row>
    <row r="30" spans="1:12" ht="13.5">
      <c r="A30" s="110"/>
      <c r="B30" s="110"/>
      <c r="C30" s="110"/>
      <c r="D30" s="110"/>
      <c r="E30" s="110"/>
      <c r="F30" s="111"/>
      <c r="G30" s="110"/>
      <c r="H30" s="110"/>
      <c r="I30" s="110"/>
      <c r="J30" s="111"/>
      <c r="K30" s="111"/>
      <c r="L30" s="110"/>
    </row>
    <row r="31" spans="1:12" ht="13.5">
      <c r="A31" s="110"/>
      <c r="B31" s="110"/>
      <c r="C31" s="141" t="s">
        <v>65</v>
      </c>
      <c r="D31" s="142"/>
      <c r="E31" s="143"/>
      <c r="F31" s="115">
        <f>'ワークシート（個人）'!I50-'ワークシート（個人）'!I51</f>
        <v>0</v>
      </c>
      <c r="G31" s="110"/>
      <c r="H31" s="110"/>
      <c r="I31" s="110"/>
      <c r="J31" s="111"/>
      <c r="K31" s="111"/>
      <c r="L31" s="110"/>
    </row>
    <row r="32" spans="1:12" ht="13.5">
      <c r="A32" s="110"/>
      <c r="B32" s="110"/>
      <c r="C32" s="141" t="s">
        <v>63</v>
      </c>
      <c r="D32" s="142"/>
      <c r="E32" s="143"/>
      <c r="F32" s="115">
        <f>IF(F31&gt;=0,ROUNDDOWN(F31,-2),"")</f>
        <v>0</v>
      </c>
      <c r="G32" s="110"/>
      <c r="H32" s="110"/>
      <c r="I32" s="110"/>
      <c r="J32" s="111"/>
      <c r="K32" s="111"/>
      <c r="L32" s="110"/>
    </row>
    <row r="33" spans="1:12" ht="13.5">
      <c r="A33" s="110"/>
      <c r="B33" s="110"/>
      <c r="C33" s="141" t="s">
        <v>64</v>
      </c>
      <c r="D33" s="142"/>
      <c r="E33" s="143"/>
      <c r="F33" s="115">
        <f>IF(F31&lt;0,F31,"")</f>
      </c>
      <c r="G33" s="110"/>
      <c r="H33" s="110"/>
      <c r="I33" s="110"/>
      <c r="J33" s="111"/>
      <c r="K33" s="111"/>
      <c r="L33" s="110"/>
    </row>
    <row r="34" spans="1:12" ht="13.5">
      <c r="A34" s="110"/>
      <c r="B34" s="110"/>
      <c r="C34" s="110"/>
      <c r="D34" s="110"/>
      <c r="E34" s="110"/>
      <c r="F34" s="111"/>
      <c r="G34" s="110"/>
      <c r="H34" s="110"/>
      <c r="I34" s="110"/>
      <c r="J34" s="111"/>
      <c r="K34" s="111"/>
      <c r="L34" s="110"/>
    </row>
    <row r="35" spans="1:12" ht="13.5">
      <c r="A35" s="110"/>
      <c r="B35" s="110"/>
      <c r="C35" s="110"/>
      <c r="D35" s="110"/>
      <c r="E35" s="110"/>
      <c r="F35" s="111"/>
      <c r="G35" s="110"/>
      <c r="H35" s="110"/>
      <c r="I35" s="110"/>
      <c r="J35" s="111"/>
      <c r="K35" s="111"/>
      <c r="L35" s="110"/>
    </row>
    <row r="36" spans="1:12" ht="13.5">
      <c r="A36" s="110"/>
      <c r="B36" s="110"/>
      <c r="C36" s="110"/>
      <c r="D36" s="110"/>
      <c r="E36" s="110"/>
      <c r="F36" s="111"/>
      <c r="G36" s="110"/>
      <c r="H36" s="110"/>
      <c r="I36" s="110"/>
      <c r="J36" s="111"/>
      <c r="K36" s="111"/>
      <c r="L36" s="110"/>
    </row>
  </sheetData>
  <sheetProtection password="CCED" sheet="1" objects="1" scenarios="1"/>
  <mergeCells count="36">
    <mergeCell ref="C3:E3"/>
    <mergeCell ref="C4:E4"/>
    <mergeCell ref="C5:E5"/>
    <mergeCell ref="C6:E6"/>
    <mergeCell ref="C7:E7"/>
    <mergeCell ref="C8:E8"/>
    <mergeCell ref="C9:E9"/>
    <mergeCell ref="C11:E11"/>
    <mergeCell ref="C12:E12"/>
    <mergeCell ref="C15:E15"/>
    <mergeCell ref="C16:E16"/>
    <mergeCell ref="C19:E19"/>
    <mergeCell ref="C20:E20"/>
    <mergeCell ref="C13:E13"/>
    <mergeCell ref="C14:E14"/>
    <mergeCell ref="C17:E17"/>
    <mergeCell ref="C18:E18"/>
    <mergeCell ref="C22:E22"/>
    <mergeCell ref="C23:E23"/>
    <mergeCell ref="C24:E24"/>
    <mergeCell ref="C25:E25"/>
    <mergeCell ref="C31:E31"/>
    <mergeCell ref="C32:E32"/>
    <mergeCell ref="C33:E33"/>
    <mergeCell ref="C26:E26"/>
    <mergeCell ref="C27:E27"/>
    <mergeCell ref="C28:E28"/>
    <mergeCell ref="C29:E29"/>
    <mergeCell ref="I13:K13"/>
    <mergeCell ref="I14:K14"/>
    <mergeCell ref="I15:K15"/>
    <mergeCell ref="I16:K16"/>
    <mergeCell ref="I17:K17"/>
    <mergeCell ref="I18:K18"/>
    <mergeCell ref="I19:K19"/>
    <mergeCell ref="I20:K20"/>
  </mergeCells>
  <printOptions/>
  <pageMargins left="0.75" right="0.75" top="1" bottom="1" header="0.512" footer="0.512"/>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sst</cp:lastModifiedBy>
  <cp:lastPrinted>2009-08-31T08:30:38Z</cp:lastPrinted>
  <dcterms:created xsi:type="dcterms:W3CDTF">2009-08-12T07:23:28Z</dcterms:created>
  <dcterms:modified xsi:type="dcterms:W3CDTF">2009-11-12T08:11:44Z</dcterms:modified>
  <cp:category/>
  <cp:version/>
  <cp:contentType/>
  <cp:contentStatus/>
</cp:coreProperties>
</file>